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к.гречук\Desktop\Новая папка (3)\"/>
    </mc:Choice>
  </mc:AlternateContent>
  <bookViews>
    <workbookView xWindow="0" yWindow="0" windowWidth="28800" windowHeight="10035"/>
  </bookViews>
  <sheets>
    <sheet name="Бюджет_1" sheetId="1" r:id="rId1"/>
  </sheets>
  <externalReferences>
    <externalReference r:id="rId2"/>
  </externalReferences>
  <definedNames>
    <definedName name="_xlnm._FilterDatabase" localSheetId="0" hidden="1">Бюджет_1!$A$6:$R$272</definedName>
    <definedName name="_xlnm.Print_Titles" localSheetId="0">Бюджет_1!$5:$5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1" i="1" l="1"/>
  <c r="O120" i="1" l="1"/>
  <c r="O49" i="1" l="1"/>
  <c r="O45" i="1"/>
  <c r="Q119" i="1" l="1"/>
  <c r="P119" i="1"/>
  <c r="Q111" i="1"/>
  <c r="P111" i="1"/>
  <c r="Q109" i="1"/>
  <c r="P109" i="1"/>
  <c r="O205" i="1"/>
  <c r="O206" i="1"/>
  <c r="O207" i="1"/>
  <c r="O208" i="1"/>
  <c r="O209" i="1"/>
  <c r="N205" i="1"/>
  <c r="N206" i="1"/>
  <c r="N207" i="1"/>
  <c r="N208" i="1"/>
  <c r="N209" i="1"/>
  <c r="O164" i="1"/>
  <c r="O163" i="1"/>
  <c r="O158" i="1"/>
  <c r="O123" i="1"/>
  <c r="O272" i="1" l="1"/>
  <c r="O235" i="1"/>
  <c r="O204" i="1"/>
  <c r="O150" i="1"/>
  <c r="O101" i="1"/>
  <c r="O71" i="1"/>
  <c r="O69" i="1"/>
  <c r="O36" i="1" l="1"/>
  <c r="O10" i="1" l="1"/>
  <c r="O31" i="1"/>
  <c r="O29" i="1"/>
  <c r="O18" i="1"/>
  <c r="O15" i="1" l="1"/>
  <c r="P55" i="1" l="1"/>
  <c r="Q55" i="1"/>
  <c r="Q54" i="1"/>
  <c r="P54" i="1"/>
  <c r="Q52" i="1"/>
  <c r="P52" i="1"/>
  <c r="Q36" i="1"/>
  <c r="P36" i="1"/>
  <c r="O255" i="1"/>
  <c r="N199" i="1" l="1"/>
  <c r="Q272" i="1"/>
  <c r="P272" i="1"/>
  <c r="Q269" i="1"/>
  <c r="P269" i="1"/>
  <c r="Q267" i="1"/>
  <c r="P267" i="1"/>
  <c r="Q265" i="1"/>
  <c r="P265" i="1"/>
  <c r="Q263" i="1"/>
  <c r="P263" i="1"/>
  <c r="Q260" i="1"/>
  <c r="P260" i="1"/>
  <c r="Q259" i="1"/>
  <c r="P259" i="1"/>
  <c r="Q258" i="1"/>
  <c r="P258" i="1"/>
  <c r="Q256" i="1"/>
  <c r="P256" i="1"/>
  <c r="Q255" i="1"/>
  <c r="P255" i="1"/>
  <c r="Q252" i="1"/>
  <c r="P252" i="1"/>
  <c r="Q250" i="1"/>
  <c r="P250" i="1"/>
  <c r="Q248" i="1"/>
  <c r="P248" i="1"/>
  <c r="Q245" i="1"/>
  <c r="P245" i="1"/>
  <c r="Q243" i="1"/>
  <c r="P243" i="1"/>
  <c r="Q242" i="1"/>
  <c r="P242" i="1"/>
  <c r="Q240" i="1"/>
  <c r="P240" i="1"/>
  <c r="Q238" i="1"/>
  <c r="P238" i="1"/>
  <c r="Q236" i="1"/>
  <c r="P236" i="1"/>
  <c r="Q235" i="1"/>
  <c r="P235" i="1"/>
  <c r="Q234" i="1"/>
  <c r="P234" i="1"/>
  <c r="Q232" i="1"/>
  <c r="P232" i="1"/>
  <c r="Q230" i="1"/>
  <c r="P230" i="1"/>
  <c r="Q229" i="1"/>
  <c r="P229" i="1"/>
  <c r="Q226" i="1"/>
  <c r="P226" i="1"/>
  <c r="Q224" i="1"/>
  <c r="P224" i="1"/>
  <c r="Q223" i="1"/>
  <c r="P223" i="1"/>
  <c r="Q220" i="1"/>
  <c r="P220" i="1"/>
  <c r="Q219" i="1"/>
  <c r="P219" i="1"/>
  <c r="Q216" i="1"/>
  <c r="P216" i="1"/>
  <c r="Q215" i="1"/>
  <c r="P215" i="1"/>
  <c r="Q214" i="1"/>
  <c r="P214" i="1"/>
  <c r="Q213" i="1"/>
  <c r="P213" i="1"/>
  <c r="Q212" i="1"/>
  <c r="P212" i="1"/>
  <c r="Q211" i="1"/>
  <c r="P211" i="1"/>
  <c r="Q210" i="1"/>
  <c r="P210" i="1"/>
  <c r="Q209" i="1"/>
  <c r="P209" i="1"/>
  <c r="Q208" i="1"/>
  <c r="P208" i="1"/>
  <c r="Q207" i="1"/>
  <c r="P207" i="1"/>
  <c r="Q204" i="1"/>
  <c r="P204" i="1"/>
  <c r="Q203" i="1"/>
  <c r="P203" i="1"/>
  <c r="Q200" i="1"/>
  <c r="P200" i="1"/>
  <c r="Q199" i="1"/>
  <c r="P199" i="1"/>
  <c r="Q196" i="1"/>
  <c r="P196" i="1"/>
  <c r="Q195" i="1"/>
  <c r="P195" i="1"/>
  <c r="Q193" i="1"/>
  <c r="P193" i="1"/>
  <c r="Q190" i="1"/>
  <c r="P190" i="1"/>
  <c r="Q188" i="1"/>
  <c r="P188" i="1"/>
  <c r="Q187" i="1"/>
  <c r="P187" i="1"/>
  <c r="Q185" i="1"/>
  <c r="P185" i="1"/>
  <c r="Q184" i="1"/>
  <c r="P184" i="1"/>
  <c r="Q183" i="1"/>
  <c r="P183" i="1"/>
  <c r="Q182" i="1"/>
  <c r="P182" i="1"/>
  <c r="Q181" i="1"/>
  <c r="P181" i="1"/>
  <c r="Q180" i="1"/>
  <c r="P180" i="1"/>
  <c r="Q179" i="1"/>
  <c r="P179" i="1"/>
  <c r="Q178" i="1"/>
  <c r="P178" i="1"/>
  <c r="Q177" i="1"/>
  <c r="P177" i="1"/>
  <c r="Q176" i="1"/>
  <c r="P176" i="1"/>
  <c r="Q175" i="1"/>
  <c r="P175" i="1"/>
  <c r="Q174" i="1"/>
  <c r="P174" i="1"/>
  <c r="Q173" i="1"/>
  <c r="P173" i="1"/>
  <c r="Q172" i="1"/>
  <c r="P172" i="1"/>
  <c r="N272" i="1"/>
  <c r="O269" i="1"/>
  <c r="N269" i="1"/>
  <c r="N267" i="1"/>
  <c r="O265" i="1"/>
  <c r="N265" i="1"/>
  <c r="O263" i="1"/>
  <c r="N263" i="1"/>
  <c r="N260" i="1"/>
  <c r="N259" i="1"/>
  <c r="N258" i="1"/>
  <c r="O256" i="1"/>
  <c r="N256" i="1"/>
  <c r="N255" i="1"/>
  <c r="O252" i="1"/>
  <c r="N252" i="1"/>
  <c r="O250" i="1"/>
  <c r="N250" i="1"/>
  <c r="O248" i="1"/>
  <c r="N248" i="1"/>
  <c r="O245" i="1"/>
  <c r="N245" i="1"/>
  <c r="O243" i="1"/>
  <c r="N243" i="1"/>
  <c r="O242" i="1"/>
  <c r="N242" i="1"/>
  <c r="O240" i="1"/>
  <c r="N240" i="1"/>
  <c r="O238" i="1"/>
  <c r="N238" i="1"/>
  <c r="O236" i="1"/>
  <c r="N236" i="1"/>
  <c r="N235" i="1"/>
  <c r="O234" i="1"/>
  <c r="N234" i="1"/>
  <c r="O232" i="1"/>
  <c r="N232" i="1"/>
  <c r="O230" i="1"/>
  <c r="N230" i="1"/>
  <c r="O229" i="1"/>
  <c r="N229" i="1"/>
  <c r="O226" i="1"/>
  <c r="N226" i="1"/>
  <c r="N224" i="1"/>
  <c r="O223" i="1"/>
  <c r="N223" i="1"/>
  <c r="O220" i="1"/>
  <c r="N220" i="1"/>
  <c r="O219" i="1"/>
  <c r="N219" i="1"/>
  <c r="N216" i="1"/>
  <c r="O215" i="1"/>
  <c r="N215" i="1"/>
  <c r="O214" i="1"/>
  <c r="N214" i="1"/>
  <c r="O213" i="1"/>
  <c r="N213" i="1"/>
  <c r="O212" i="1"/>
  <c r="N212" i="1"/>
  <c r="O211" i="1"/>
  <c r="N211" i="1"/>
  <c r="O210" i="1"/>
  <c r="N210" i="1"/>
  <c r="N204" i="1"/>
  <c r="O203" i="1"/>
  <c r="N203" i="1"/>
  <c r="O200" i="1"/>
  <c r="N200" i="1"/>
  <c r="O199" i="1"/>
  <c r="O196" i="1"/>
  <c r="N196" i="1"/>
  <c r="O195" i="1"/>
  <c r="N195" i="1"/>
  <c r="O193" i="1"/>
  <c r="N193" i="1"/>
  <c r="O190" i="1"/>
  <c r="N190" i="1"/>
  <c r="O188" i="1"/>
  <c r="N188" i="1"/>
  <c r="O187" i="1"/>
  <c r="N187" i="1"/>
  <c r="N185" i="1"/>
  <c r="O184" i="1"/>
  <c r="N184" i="1"/>
  <c r="N183" i="1"/>
  <c r="O182" i="1"/>
  <c r="N182" i="1"/>
  <c r="N181" i="1"/>
  <c r="O180" i="1"/>
  <c r="N180" i="1"/>
  <c r="N179" i="1"/>
  <c r="O178" i="1"/>
  <c r="N178" i="1"/>
  <c r="N177" i="1"/>
  <c r="O176" i="1"/>
  <c r="N176" i="1"/>
  <c r="N175" i="1"/>
  <c r="O174" i="1"/>
  <c r="N174" i="1"/>
  <c r="N173" i="1"/>
  <c r="O172" i="1"/>
  <c r="N172" i="1"/>
  <c r="O142" i="1"/>
  <c r="O118" i="1"/>
  <c r="O108" i="1"/>
  <c r="N170" i="1"/>
  <c r="N169" i="1"/>
  <c r="N168" i="1"/>
  <c r="N167" i="1"/>
  <c r="N166" i="1"/>
  <c r="N164" i="1"/>
  <c r="N163" i="1"/>
  <c r="N161" i="1"/>
  <c r="N160" i="1"/>
  <c r="N159" i="1"/>
  <c r="N158" i="1"/>
  <c r="N156" i="1"/>
  <c r="N154" i="1"/>
  <c r="N152" i="1"/>
  <c r="N150" i="1"/>
  <c r="N147" i="1"/>
  <c r="N146" i="1"/>
  <c r="N145" i="1"/>
  <c r="N143" i="1"/>
  <c r="N142" i="1"/>
  <c r="N141" i="1"/>
  <c r="N140" i="1"/>
  <c r="N139" i="1"/>
  <c r="N138" i="1"/>
  <c r="N136" i="1"/>
  <c r="N134" i="1"/>
  <c r="N133" i="1"/>
  <c r="N131" i="1"/>
  <c r="N130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09" i="1"/>
  <c r="N108" i="1"/>
  <c r="N107" i="1"/>
  <c r="N106" i="1"/>
  <c r="N104" i="1"/>
  <c r="N103" i="1"/>
  <c r="N102" i="1"/>
  <c r="N101" i="1"/>
  <c r="N96" i="1"/>
  <c r="N95" i="1"/>
  <c r="N94" i="1"/>
  <c r="N91" i="1"/>
  <c r="N90" i="1"/>
  <c r="N88" i="1"/>
  <c r="N86" i="1"/>
  <c r="N85" i="1"/>
  <c r="N81" i="1"/>
  <c r="N79" i="1"/>
  <c r="N76" i="1"/>
  <c r="O74" i="1"/>
  <c r="N74" i="1"/>
  <c r="N72" i="1"/>
  <c r="N71" i="1"/>
  <c r="N69" i="1" l="1"/>
  <c r="N67" i="1"/>
  <c r="N65" i="1"/>
  <c r="N63" i="1"/>
  <c r="N61" i="1"/>
  <c r="N59" i="1"/>
  <c r="N58" i="1"/>
  <c r="N55" i="1"/>
  <c r="N54" i="1"/>
  <c r="O59" i="1"/>
  <c r="O58" i="1"/>
  <c r="O55" i="1"/>
  <c r="O54" i="1"/>
  <c r="N52" i="1"/>
  <c r="N48" i="1"/>
  <c r="N49" i="1"/>
  <c r="N50" i="1"/>
  <c r="N47" i="1"/>
  <c r="N45" i="1"/>
  <c r="N44" i="1"/>
  <c r="N41" i="1"/>
  <c r="N42" i="1"/>
  <c r="N40" i="1"/>
  <c r="N38" i="1"/>
  <c r="N36" i="1"/>
  <c r="N35" i="1"/>
  <c r="N33" i="1"/>
  <c r="N31" i="1"/>
  <c r="N28" i="1"/>
  <c r="N29" i="1"/>
  <c r="N27" i="1"/>
  <c r="O25" i="1"/>
  <c r="N25" i="1"/>
  <c r="N23" i="1"/>
  <c r="N24" i="1"/>
  <c r="N22" i="1"/>
  <c r="N20" i="1"/>
  <c r="N18" i="1"/>
  <c r="O16" i="1"/>
  <c r="N15" i="1"/>
  <c r="N16" i="1"/>
  <c r="N14" i="1"/>
  <c r="N10" i="1"/>
  <c r="N9" i="1"/>
  <c r="O12" i="1"/>
  <c r="G198" i="1"/>
  <c r="G171" i="1"/>
  <c r="G126" i="1"/>
  <c r="G127" i="1"/>
  <c r="G128" i="1"/>
  <c r="G98" i="1"/>
  <c r="N98" i="1" s="1"/>
  <c r="G99" i="1"/>
  <c r="N99" i="1" s="1"/>
  <c r="N128" i="1" l="1"/>
  <c r="O128" i="1"/>
  <c r="N126" i="1"/>
  <c r="O126" i="1"/>
  <c r="N127" i="1"/>
  <c r="O127" i="1"/>
  <c r="G78" i="1"/>
  <c r="I80" i="1"/>
  <c r="I78" i="1"/>
  <c r="G53" i="1" l="1"/>
  <c r="O53" i="1" s="1"/>
  <c r="M271" i="1" l="1"/>
  <c r="M264" i="1"/>
  <c r="H251" i="1"/>
  <c r="I251" i="1"/>
  <c r="J251" i="1"/>
  <c r="K251" i="1"/>
  <c r="L251" i="1"/>
  <c r="M251" i="1"/>
  <c r="G251" i="1"/>
  <c r="H249" i="1"/>
  <c r="I249" i="1"/>
  <c r="J249" i="1"/>
  <c r="K249" i="1"/>
  <c r="L249" i="1"/>
  <c r="M249" i="1"/>
  <c r="G249" i="1"/>
  <c r="H247" i="1"/>
  <c r="I247" i="1"/>
  <c r="J247" i="1"/>
  <c r="K247" i="1"/>
  <c r="L247" i="1"/>
  <c r="M247" i="1"/>
  <c r="G247" i="1"/>
  <c r="H222" i="1"/>
  <c r="H225" i="1"/>
  <c r="I225" i="1"/>
  <c r="J225" i="1"/>
  <c r="K225" i="1"/>
  <c r="L225" i="1"/>
  <c r="M225" i="1"/>
  <c r="I222" i="1"/>
  <c r="J222" i="1"/>
  <c r="K222" i="1"/>
  <c r="K221" i="1" s="1"/>
  <c r="L222" i="1"/>
  <c r="M222" i="1"/>
  <c r="G225" i="1"/>
  <c r="G222" i="1"/>
  <c r="H218" i="1"/>
  <c r="H217" i="1" s="1"/>
  <c r="I218" i="1"/>
  <c r="I217" i="1" s="1"/>
  <c r="J218" i="1"/>
  <c r="J217" i="1" s="1"/>
  <c r="K218" i="1"/>
  <c r="K217" i="1" s="1"/>
  <c r="L218" i="1"/>
  <c r="L217" i="1" s="1"/>
  <c r="M218" i="1"/>
  <c r="G218" i="1"/>
  <c r="G217" i="1" s="1"/>
  <c r="M217" i="1"/>
  <c r="H201" i="1"/>
  <c r="H198" i="1"/>
  <c r="H197" i="1" s="1"/>
  <c r="I198" i="1"/>
  <c r="I197" i="1" s="1"/>
  <c r="J198" i="1"/>
  <c r="J197" i="1" s="1"/>
  <c r="K198" i="1"/>
  <c r="K197" i="1" s="1"/>
  <c r="L198" i="1"/>
  <c r="L197" i="1" s="1"/>
  <c r="M198" i="1"/>
  <c r="G197" i="1"/>
  <c r="H189" i="1"/>
  <c r="H186" i="1" s="1"/>
  <c r="I189" i="1"/>
  <c r="I186" i="1" s="1"/>
  <c r="J189" i="1"/>
  <c r="J186" i="1" s="1"/>
  <c r="K189" i="1"/>
  <c r="K186" i="1" s="1"/>
  <c r="L189" i="1"/>
  <c r="L186" i="1" s="1"/>
  <c r="M189" i="1"/>
  <c r="G189" i="1"/>
  <c r="G186" i="1" s="1"/>
  <c r="O217" i="1" l="1"/>
  <c r="Q217" i="1"/>
  <c r="N217" i="1"/>
  <c r="P217" i="1"/>
  <c r="O218" i="1"/>
  <c r="Q218" i="1"/>
  <c r="N218" i="1"/>
  <c r="P218" i="1"/>
  <c r="O222" i="1"/>
  <c r="Q222" i="1"/>
  <c r="N222" i="1"/>
  <c r="P222" i="1"/>
  <c r="M186" i="1"/>
  <c r="P189" i="1"/>
  <c r="O189" i="1"/>
  <c r="N189" i="1"/>
  <c r="Q189" i="1"/>
  <c r="P225" i="1"/>
  <c r="N225" i="1"/>
  <c r="Q225" i="1"/>
  <c r="O225" i="1"/>
  <c r="N251" i="1"/>
  <c r="Q251" i="1"/>
  <c r="O251" i="1"/>
  <c r="P251" i="1"/>
  <c r="M197" i="1"/>
  <c r="O198" i="1"/>
  <c r="N198" i="1"/>
  <c r="Q198" i="1"/>
  <c r="P198" i="1"/>
  <c r="O264" i="1"/>
  <c r="N264" i="1"/>
  <c r="Q264" i="1"/>
  <c r="P264" i="1"/>
  <c r="Q247" i="1"/>
  <c r="O247" i="1"/>
  <c r="P247" i="1"/>
  <c r="N247" i="1"/>
  <c r="P249" i="1"/>
  <c r="N249" i="1"/>
  <c r="Q249" i="1"/>
  <c r="O249" i="1"/>
  <c r="Q271" i="1"/>
  <c r="P271" i="1"/>
  <c r="I246" i="1"/>
  <c r="G221" i="1"/>
  <c r="G246" i="1"/>
  <c r="M246" i="1"/>
  <c r="L246" i="1"/>
  <c r="J246" i="1"/>
  <c r="K246" i="1"/>
  <c r="M221" i="1"/>
  <c r="L221" i="1"/>
  <c r="H246" i="1"/>
  <c r="H221" i="1"/>
  <c r="J221" i="1"/>
  <c r="I221" i="1"/>
  <c r="P221" i="1" l="1"/>
  <c r="O221" i="1"/>
  <c r="Q221" i="1"/>
  <c r="N221" i="1"/>
  <c r="O197" i="1"/>
  <c r="P197" i="1"/>
  <c r="N197" i="1"/>
  <c r="Q197" i="1"/>
  <c r="Q246" i="1"/>
  <c r="O246" i="1"/>
  <c r="P246" i="1"/>
  <c r="N246" i="1"/>
  <c r="O186" i="1"/>
  <c r="N186" i="1"/>
  <c r="Q186" i="1"/>
  <c r="P186" i="1"/>
  <c r="I165" i="1"/>
  <c r="J165" i="1"/>
  <c r="K165" i="1"/>
  <c r="L165" i="1"/>
  <c r="M165" i="1"/>
  <c r="G165" i="1"/>
  <c r="I162" i="1"/>
  <c r="J162" i="1"/>
  <c r="K162" i="1"/>
  <c r="L162" i="1"/>
  <c r="M162" i="1"/>
  <c r="G162" i="1"/>
  <c r="G157" i="1"/>
  <c r="I155" i="1"/>
  <c r="J155" i="1"/>
  <c r="K155" i="1"/>
  <c r="L155" i="1"/>
  <c r="M155" i="1"/>
  <c r="G155" i="1"/>
  <c r="I153" i="1"/>
  <c r="J153" i="1"/>
  <c r="K153" i="1"/>
  <c r="L153" i="1"/>
  <c r="M153" i="1"/>
  <c r="G153" i="1"/>
  <c r="I151" i="1"/>
  <c r="J151" i="1"/>
  <c r="K151" i="1"/>
  <c r="L151" i="1"/>
  <c r="M151" i="1"/>
  <c r="G151" i="1"/>
  <c r="I149" i="1"/>
  <c r="J149" i="1"/>
  <c r="K149" i="1"/>
  <c r="L149" i="1"/>
  <c r="M149" i="1"/>
  <c r="G149" i="1"/>
  <c r="G89" i="1"/>
  <c r="G271" i="1"/>
  <c r="I270" i="1"/>
  <c r="J270" i="1"/>
  <c r="K270" i="1"/>
  <c r="L270" i="1"/>
  <c r="M270" i="1"/>
  <c r="I262" i="1"/>
  <c r="J262" i="1"/>
  <c r="K262" i="1"/>
  <c r="L262" i="1"/>
  <c r="M262" i="1"/>
  <c r="G262" i="1"/>
  <c r="I266" i="1"/>
  <c r="J266" i="1"/>
  <c r="K266" i="1"/>
  <c r="L266" i="1"/>
  <c r="M266" i="1"/>
  <c r="G266" i="1"/>
  <c r="I268" i="1"/>
  <c r="J268" i="1"/>
  <c r="K268" i="1"/>
  <c r="L268" i="1"/>
  <c r="M268" i="1"/>
  <c r="G268" i="1"/>
  <c r="I257" i="1"/>
  <c r="J257" i="1"/>
  <c r="K257" i="1"/>
  <c r="L257" i="1"/>
  <c r="M257" i="1"/>
  <c r="G257" i="1"/>
  <c r="I254" i="1"/>
  <c r="J254" i="1"/>
  <c r="K254" i="1"/>
  <c r="L254" i="1"/>
  <c r="M254" i="1"/>
  <c r="G254" i="1"/>
  <c r="O151" i="1" l="1"/>
  <c r="Q270" i="1"/>
  <c r="P270" i="1"/>
  <c r="Q266" i="1"/>
  <c r="P266" i="1"/>
  <c r="N266" i="1"/>
  <c r="N268" i="1"/>
  <c r="O268" i="1"/>
  <c r="Q268" i="1"/>
  <c r="P268" i="1"/>
  <c r="G270" i="1"/>
  <c r="O270" i="1" s="1"/>
  <c r="N271" i="1"/>
  <c r="O271" i="1"/>
  <c r="O162" i="1"/>
  <c r="Q254" i="1"/>
  <c r="P254" i="1"/>
  <c r="O254" i="1"/>
  <c r="N254" i="1"/>
  <c r="O262" i="1"/>
  <c r="N262" i="1"/>
  <c r="Q262" i="1"/>
  <c r="P262" i="1"/>
  <c r="P257" i="1"/>
  <c r="Q257" i="1"/>
  <c r="O165" i="1"/>
  <c r="N257" i="1"/>
  <c r="L253" i="1"/>
  <c r="I253" i="1"/>
  <c r="J253" i="1"/>
  <c r="K253" i="1"/>
  <c r="M253" i="1"/>
  <c r="P253" i="1" s="1"/>
  <c r="K261" i="1"/>
  <c r="L261" i="1"/>
  <c r="G148" i="1"/>
  <c r="G253" i="1"/>
  <c r="I261" i="1"/>
  <c r="G261" i="1"/>
  <c r="J261" i="1"/>
  <c r="M261" i="1"/>
  <c r="I244" i="1"/>
  <c r="J244" i="1"/>
  <c r="K244" i="1"/>
  <c r="L244" i="1"/>
  <c r="M244" i="1"/>
  <c r="G244" i="1"/>
  <c r="I241" i="1"/>
  <c r="J241" i="1"/>
  <c r="K241" i="1"/>
  <c r="L241" i="1"/>
  <c r="M241" i="1"/>
  <c r="G241" i="1"/>
  <c r="I228" i="1"/>
  <c r="J228" i="1"/>
  <c r="K228" i="1"/>
  <c r="L228" i="1"/>
  <c r="M228" i="1"/>
  <c r="G228" i="1"/>
  <c r="I231" i="1"/>
  <c r="J231" i="1"/>
  <c r="K231" i="1"/>
  <c r="L231" i="1"/>
  <c r="M231" i="1"/>
  <c r="G231" i="1"/>
  <c r="I233" i="1"/>
  <c r="J233" i="1"/>
  <c r="K233" i="1"/>
  <c r="L233" i="1"/>
  <c r="M233" i="1"/>
  <c r="G233" i="1"/>
  <c r="I239" i="1"/>
  <c r="J239" i="1"/>
  <c r="K239" i="1"/>
  <c r="L239" i="1"/>
  <c r="M239" i="1"/>
  <c r="G239" i="1"/>
  <c r="I237" i="1"/>
  <c r="J237" i="1"/>
  <c r="K237" i="1"/>
  <c r="L237" i="1"/>
  <c r="M237" i="1"/>
  <c r="G237" i="1"/>
  <c r="I202" i="1"/>
  <c r="I201" i="1" s="1"/>
  <c r="J202" i="1"/>
  <c r="J201" i="1" s="1"/>
  <c r="K202" i="1"/>
  <c r="K201" i="1" s="1"/>
  <c r="L202" i="1"/>
  <c r="L201" i="1" s="1"/>
  <c r="M202" i="1"/>
  <c r="G202" i="1"/>
  <c r="G201" i="1" s="1"/>
  <c r="I192" i="1"/>
  <c r="J192" i="1"/>
  <c r="K192" i="1"/>
  <c r="L192" i="1"/>
  <c r="M192" i="1"/>
  <c r="G192" i="1"/>
  <c r="I194" i="1"/>
  <c r="J194" i="1"/>
  <c r="K194" i="1"/>
  <c r="L194" i="1"/>
  <c r="M194" i="1"/>
  <c r="G194" i="1"/>
  <c r="I171" i="1"/>
  <c r="J171" i="1"/>
  <c r="K171" i="1"/>
  <c r="L171" i="1"/>
  <c r="M171" i="1"/>
  <c r="P237" i="1" l="1"/>
  <c r="N237" i="1"/>
  <c r="Q237" i="1"/>
  <c r="O237" i="1"/>
  <c r="O192" i="1"/>
  <c r="N192" i="1"/>
  <c r="Q192" i="1"/>
  <c r="P192" i="1"/>
  <c r="Q228" i="1"/>
  <c r="O228" i="1"/>
  <c r="P228" i="1"/>
  <c r="N228" i="1"/>
  <c r="N244" i="1"/>
  <c r="Q244" i="1"/>
  <c r="O244" i="1"/>
  <c r="P244" i="1"/>
  <c r="P261" i="1"/>
  <c r="N261" i="1"/>
  <c r="O261" i="1"/>
  <c r="Q261" i="1"/>
  <c r="P233" i="1"/>
  <c r="Q233" i="1"/>
  <c r="O233" i="1"/>
  <c r="N233" i="1"/>
  <c r="Q253" i="1"/>
  <c r="M201" i="1"/>
  <c r="N202" i="1"/>
  <c r="P202" i="1"/>
  <c r="O202" i="1"/>
  <c r="Q202" i="1"/>
  <c r="N239" i="1"/>
  <c r="Q239" i="1"/>
  <c r="O239" i="1"/>
  <c r="P239" i="1"/>
  <c r="P231" i="1"/>
  <c r="N231" i="1"/>
  <c r="Q231" i="1"/>
  <c r="O231" i="1"/>
  <c r="Q241" i="1"/>
  <c r="O241" i="1"/>
  <c r="P241" i="1"/>
  <c r="N241" i="1"/>
  <c r="Q194" i="1"/>
  <c r="P194" i="1"/>
  <c r="O194" i="1"/>
  <c r="N194" i="1"/>
  <c r="N270" i="1"/>
  <c r="N253" i="1"/>
  <c r="O253" i="1"/>
  <c r="Q171" i="1"/>
  <c r="N171" i="1"/>
  <c r="O171" i="1"/>
  <c r="P171" i="1"/>
  <c r="K191" i="1"/>
  <c r="I227" i="1"/>
  <c r="M191" i="1"/>
  <c r="M227" i="1"/>
  <c r="L227" i="1"/>
  <c r="J191" i="1"/>
  <c r="K227" i="1"/>
  <c r="J227" i="1"/>
  <c r="G227" i="1"/>
  <c r="G191" i="1"/>
  <c r="L191" i="1"/>
  <c r="I191" i="1"/>
  <c r="P227" i="1" l="1"/>
  <c r="Q227" i="1"/>
  <c r="O227" i="1"/>
  <c r="N227" i="1"/>
  <c r="P191" i="1"/>
  <c r="O191" i="1"/>
  <c r="N191" i="1"/>
  <c r="Q191" i="1"/>
  <c r="P201" i="1"/>
  <c r="N201" i="1"/>
  <c r="O201" i="1"/>
  <c r="Q201" i="1"/>
  <c r="I157" i="1"/>
  <c r="I148" i="1" s="1"/>
  <c r="J157" i="1"/>
  <c r="J148" i="1" s="1"/>
  <c r="K157" i="1"/>
  <c r="K148" i="1" s="1"/>
  <c r="L157" i="1"/>
  <c r="L148" i="1" s="1"/>
  <c r="M157" i="1"/>
  <c r="M148" i="1" s="1"/>
  <c r="I144" i="1" l="1"/>
  <c r="J144" i="1"/>
  <c r="K144" i="1"/>
  <c r="L144" i="1"/>
  <c r="M144" i="1"/>
  <c r="I132" i="1"/>
  <c r="J132" i="1"/>
  <c r="K132" i="1"/>
  <c r="L132" i="1"/>
  <c r="M132" i="1"/>
  <c r="G132" i="1"/>
  <c r="I105" i="1"/>
  <c r="J105" i="1"/>
  <c r="K105" i="1"/>
  <c r="L105" i="1"/>
  <c r="M105" i="1"/>
  <c r="G105" i="1"/>
  <c r="I100" i="1"/>
  <c r="J100" i="1"/>
  <c r="K100" i="1"/>
  <c r="L100" i="1"/>
  <c r="M100" i="1"/>
  <c r="G100" i="1"/>
  <c r="I97" i="1"/>
  <c r="J97" i="1"/>
  <c r="K97" i="1"/>
  <c r="L97" i="1"/>
  <c r="M97" i="1"/>
  <c r="G97" i="1"/>
  <c r="I89" i="1"/>
  <c r="J89" i="1"/>
  <c r="K89" i="1"/>
  <c r="L89" i="1"/>
  <c r="M89" i="1"/>
  <c r="I87" i="1"/>
  <c r="J87" i="1"/>
  <c r="K87" i="1"/>
  <c r="L87" i="1"/>
  <c r="M87" i="1"/>
  <c r="G87" i="1"/>
  <c r="I84" i="1"/>
  <c r="J84" i="1"/>
  <c r="K84" i="1"/>
  <c r="L84" i="1"/>
  <c r="M84" i="1"/>
  <c r="G84" i="1"/>
  <c r="I21" i="1"/>
  <c r="J21" i="1"/>
  <c r="K21" i="1"/>
  <c r="L21" i="1"/>
  <c r="M21" i="1"/>
  <c r="G21" i="1"/>
  <c r="I68" i="1"/>
  <c r="J68" i="1"/>
  <c r="K68" i="1"/>
  <c r="L68" i="1"/>
  <c r="M68" i="1"/>
  <c r="G68" i="1"/>
  <c r="I64" i="1"/>
  <c r="J64" i="1"/>
  <c r="K64" i="1"/>
  <c r="L64" i="1"/>
  <c r="M64" i="1"/>
  <c r="I60" i="1"/>
  <c r="J60" i="1"/>
  <c r="K60" i="1"/>
  <c r="L60" i="1"/>
  <c r="M60" i="1"/>
  <c r="G60" i="1"/>
  <c r="I57" i="1"/>
  <c r="J57" i="1"/>
  <c r="K57" i="1"/>
  <c r="L57" i="1"/>
  <c r="M57" i="1"/>
  <c r="G57" i="1"/>
  <c r="I51" i="1"/>
  <c r="J51" i="1"/>
  <c r="K51" i="1"/>
  <c r="L51" i="1"/>
  <c r="M51" i="1"/>
  <c r="G51" i="1"/>
  <c r="I46" i="1"/>
  <c r="J46" i="1"/>
  <c r="K46" i="1"/>
  <c r="L46" i="1"/>
  <c r="M46" i="1"/>
  <c r="G46" i="1"/>
  <c r="I43" i="1"/>
  <c r="J43" i="1"/>
  <c r="K43" i="1"/>
  <c r="L43" i="1"/>
  <c r="M43" i="1"/>
  <c r="G43" i="1"/>
  <c r="I37" i="1"/>
  <c r="J37" i="1"/>
  <c r="K37" i="1"/>
  <c r="L37" i="1"/>
  <c r="M37" i="1"/>
  <c r="G37" i="1"/>
  <c r="I34" i="1"/>
  <c r="J34" i="1"/>
  <c r="K34" i="1"/>
  <c r="L34" i="1"/>
  <c r="M34" i="1"/>
  <c r="G34" i="1"/>
  <c r="I32" i="1"/>
  <c r="J32" i="1"/>
  <c r="K32" i="1"/>
  <c r="L32" i="1"/>
  <c r="M32" i="1"/>
  <c r="N32" i="1"/>
  <c r="Q32" i="1"/>
  <c r="G32" i="1"/>
  <c r="I26" i="1"/>
  <c r="J26" i="1"/>
  <c r="K26" i="1"/>
  <c r="L26" i="1"/>
  <c r="M26" i="1"/>
  <c r="N26" i="1"/>
  <c r="G26" i="1"/>
  <c r="I19" i="1"/>
  <c r="J19" i="1"/>
  <c r="K19" i="1"/>
  <c r="L19" i="1"/>
  <c r="M19" i="1"/>
  <c r="G19" i="1"/>
  <c r="I13" i="1"/>
  <c r="J13" i="1"/>
  <c r="K13" i="1"/>
  <c r="L13" i="1"/>
  <c r="M13" i="1"/>
  <c r="G13" i="1"/>
  <c r="O26" i="1" l="1"/>
  <c r="O32" i="1"/>
  <c r="O105" i="1"/>
  <c r="O57" i="1"/>
  <c r="N51" i="1"/>
  <c r="N144" i="1"/>
  <c r="O144" i="1"/>
  <c r="P144" i="1"/>
  <c r="Q144" i="1"/>
  <c r="G144" i="1"/>
  <c r="I137" i="1"/>
  <c r="J137" i="1"/>
  <c r="K137" i="1"/>
  <c r="L137" i="1"/>
  <c r="M137" i="1"/>
  <c r="G137" i="1"/>
  <c r="I135" i="1"/>
  <c r="J135" i="1"/>
  <c r="K135" i="1"/>
  <c r="L135" i="1"/>
  <c r="M135" i="1"/>
  <c r="G135" i="1"/>
  <c r="I129" i="1"/>
  <c r="J129" i="1"/>
  <c r="K129" i="1"/>
  <c r="L129" i="1"/>
  <c r="M129" i="1"/>
  <c r="G129" i="1"/>
  <c r="I125" i="1"/>
  <c r="J125" i="1"/>
  <c r="K125" i="1"/>
  <c r="L125" i="1"/>
  <c r="M125" i="1"/>
  <c r="G125" i="1"/>
  <c r="I110" i="1"/>
  <c r="J110" i="1"/>
  <c r="K110" i="1"/>
  <c r="L110" i="1"/>
  <c r="M110" i="1"/>
  <c r="G110" i="1"/>
  <c r="I93" i="1"/>
  <c r="J93" i="1"/>
  <c r="K93" i="1"/>
  <c r="L93" i="1"/>
  <c r="M93" i="1"/>
  <c r="G93" i="1"/>
  <c r="I82" i="1"/>
  <c r="J82" i="1"/>
  <c r="K82" i="1"/>
  <c r="L82" i="1"/>
  <c r="M82" i="1"/>
  <c r="G82" i="1"/>
  <c r="G77" i="1" s="1"/>
  <c r="J80" i="1"/>
  <c r="K80" i="1"/>
  <c r="L80" i="1"/>
  <c r="M80" i="1"/>
  <c r="J78" i="1"/>
  <c r="K78" i="1"/>
  <c r="L78" i="1"/>
  <c r="M78" i="1"/>
  <c r="I75" i="1"/>
  <c r="J75" i="1"/>
  <c r="K75" i="1"/>
  <c r="L75" i="1"/>
  <c r="M75" i="1"/>
  <c r="G75" i="1"/>
  <c r="I73" i="1"/>
  <c r="J73" i="1"/>
  <c r="K73" i="1"/>
  <c r="L73" i="1"/>
  <c r="M73" i="1"/>
  <c r="G73" i="1"/>
  <c r="I70" i="1"/>
  <c r="J70" i="1"/>
  <c r="K70" i="1"/>
  <c r="L70" i="1"/>
  <c r="M70" i="1"/>
  <c r="G70" i="1"/>
  <c r="I66" i="1"/>
  <c r="J66" i="1"/>
  <c r="K66" i="1"/>
  <c r="L66" i="1"/>
  <c r="M66" i="1"/>
  <c r="G66" i="1"/>
  <c r="G64" i="1"/>
  <c r="I62" i="1"/>
  <c r="J62" i="1"/>
  <c r="K62" i="1"/>
  <c r="L62" i="1"/>
  <c r="M62" i="1"/>
  <c r="G62" i="1"/>
  <c r="N75" i="1" l="1"/>
  <c r="G92" i="1"/>
  <c r="L92" i="1"/>
  <c r="M92" i="1"/>
  <c r="M56" i="1"/>
  <c r="J92" i="1"/>
  <c r="I92" i="1"/>
  <c r="K77" i="1"/>
  <c r="J56" i="1"/>
  <c r="J77" i="1"/>
  <c r="K92" i="1"/>
  <c r="K56" i="1"/>
  <c r="I56" i="1"/>
  <c r="I77" i="1"/>
  <c r="L56" i="1"/>
  <c r="L77" i="1"/>
  <c r="G56" i="1"/>
  <c r="M77" i="1"/>
  <c r="O77" i="1" s="1"/>
  <c r="G11" i="1"/>
  <c r="I11" i="1"/>
  <c r="J11" i="1"/>
  <c r="K11" i="1"/>
  <c r="L11" i="1"/>
  <c r="P12" i="1" l="1"/>
  <c r="Q20" i="1" l="1"/>
  <c r="O20" i="1" l="1"/>
  <c r="O13" i="1"/>
  <c r="Q170" i="1" l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39" i="1"/>
  <c r="Q137" i="1"/>
  <c r="Q136" i="1"/>
  <c r="Q135" i="1"/>
  <c r="Q133" i="1"/>
  <c r="Q132" i="1"/>
  <c r="Q131" i="1"/>
  <c r="Q130" i="1"/>
  <c r="Q129" i="1"/>
  <c r="Q128" i="1"/>
  <c r="Q127" i="1"/>
  <c r="Q126" i="1"/>
  <c r="Q125" i="1"/>
  <c r="Q122" i="1"/>
  <c r="Q121" i="1"/>
  <c r="Q120" i="1"/>
  <c r="Q118" i="1"/>
  <c r="Q117" i="1"/>
  <c r="Q116" i="1"/>
  <c r="Q115" i="1"/>
  <c r="Q114" i="1"/>
  <c r="Q113" i="1"/>
  <c r="Q112" i="1"/>
  <c r="Q110" i="1"/>
  <c r="Q108" i="1"/>
  <c r="Q107" i="1"/>
  <c r="Q106" i="1"/>
  <c r="Q105" i="1"/>
  <c r="Q104" i="1"/>
  <c r="Q103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0" i="1"/>
  <c r="Q49" i="1"/>
  <c r="Q48" i="1"/>
  <c r="Q47" i="1"/>
  <c r="Q46" i="1"/>
  <c r="Q45" i="1"/>
  <c r="Q44" i="1"/>
  <c r="Q43" i="1"/>
  <c r="Q42" i="1"/>
  <c r="Q41" i="1"/>
  <c r="Q40" i="1"/>
  <c r="Q38" i="1"/>
  <c r="Q37" i="1"/>
  <c r="Q35" i="1"/>
  <c r="Q34" i="1"/>
  <c r="Q31" i="1"/>
  <c r="Q29" i="1"/>
  <c r="Q28" i="1"/>
  <c r="Q27" i="1"/>
  <c r="Q24" i="1"/>
  <c r="Q23" i="1"/>
  <c r="Q22" i="1"/>
  <c r="Q19" i="1"/>
  <c r="Q18" i="1"/>
  <c r="Q16" i="1"/>
  <c r="Q15" i="1"/>
  <c r="Q14" i="1"/>
  <c r="Q13" i="1"/>
  <c r="Q12" i="1"/>
  <c r="Q10" i="1"/>
  <c r="Q9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39" i="1"/>
  <c r="P137" i="1"/>
  <c r="P136" i="1"/>
  <c r="P135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8" i="1"/>
  <c r="P117" i="1"/>
  <c r="P116" i="1"/>
  <c r="P115" i="1"/>
  <c r="P114" i="1"/>
  <c r="P113" i="1"/>
  <c r="P112" i="1"/>
  <c r="P110" i="1"/>
  <c r="P108" i="1"/>
  <c r="P107" i="1"/>
  <c r="P106" i="1"/>
  <c r="P105" i="1"/>
  <c r="P104" i="1"/>
  <c r="P103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0" i="1"/>
  <c r="P49" i="1"/>
  <c r="P48" i="1"/>
  <c r="P47" i="1"/>
  <c r="P46" i="1"/>
  <c r="P45" i="1"/>
  <c r="P44" i="1"/>
  <c r="P43" i="1"/>
  <c r="P42" i="1"/>
  <c r="P41" i="1"/>
  <c r="P40" i="1"/>
  <c r="P38" i="1"/>
  <c r="P37" i="1"/>
  <c r="P35" i="1"/>
  <c r="P34" i="1"/>
  <c r="P33" i="1"/>
  <c r="P32" i="1" s="1"/>
  <c r="P31" i="1"/>
  <c r="P29" i="1"/>
  <c r="P28" i="1"/>
  <c r="P27" i="1"/>
  <c r="P24" i="1"/>
  <c r="P23" i="1"/>
  <c r="P22" i="1"/>
  <c r="P20" i="1"/>
  <c r="P19" i="1"/>
  <c r="P18" i="1"/>
  <c r="P16" i="1"/>
  <c r="P15" i="1"/>
  <c r="P14" i="1"/>
  <c r="P13" i="1"/>
  <c r="P10" i="1"/>
  <c r="P9" i="1"/>
  <c r="O170" i="1"/>
  <c r="O169" i="1"/>
  <c r="O168" i="1"/>
  <c r="O167" i="1"/>
  <c r="O161" i="1"/>
  <c r="O160" i="1"/>
  <c r="O159" i="1"/>
  <c r="O157" i="1"/>
  <c r="O156" i="1"/>
  <c r="O155" i="1"/>
  <c r="O154" i="1"/>
  <c r="O153" i="1"/>
  <c r="O152" i="1"/>
  <c r="O149" i="1"/>
  <c r="O148" i="1"/>
  <c r="O137" i="1"/>
  <c r="O136" i="1"/>
  <c r="O135" i="1"/>
  <c r="O133" i="1"/>
  <c r="O132" i="1"/>
  <c r="O131" i="1"/>
  <c r="O130" i="1"/>
  <c r="O129" i="1"/>
  <c r="O125" i="1"/>
  <c r="O122" i="1"/>
  <c r="O121" i="1"/>
  <c r="O117" i="1"/>
  <c r="O116" i="1"/>
  <c r="O115" i="1"/>
  <c r="O114" i="1"/>
  <c r="O113" i="1"/>
  <c r="O112" i="1"/>
  <c r="O110" i="1"/>
  <c r="O107" i="1"/>
  <c r="O100" i="1"/>
  <c r="O99" i="1"/>
  <c r="O98" i="1"/>
  <c r="O97" i="1"/>
  <c r="O92" i="1"/>
  <c r="O91" i="1"/>
  <c r="O89" i="1"/>
  <c r="O88" i="1"/>
  <c r="O87" i="1"/>
  <c r="O86" i="1"/>
  <c r="O85" i="1"/>
  <c r="O84" i="1"/>
  <c r="O83" i="1"/>
  <c r="O82" i="1"/>
  <c r="O81" i="1"/>
  <c r="O80" i="1"/>
  <c r="O79" i="1"/>
  <c r="O78" i="1"/>
  <c r="O73" i="1"/>
  <c r="O72" i="1"/>
  <c r="O70" i="1"/>
  <c r="O68" i="1"/>
  <c r="O67" i="1"/>
  <c r="O66" i="1"/>
  <c r="O65" i="1"/>
  <c r="O64" i="1"/>
  <c r="O63" i="1"/>
  <c r="O62" i="1"/>
  <c r="O60" i="1"/>
  <c r="O50" i="1"/>
  <c r="O48" i="1"/>
  <c r="O47" i="1"/>
  <c r="O46" i="1"/>
  <c r="O44" i="1"/>
  <c r="O43" i="1"/>
  <c r="O42" i="1"/>
  <c r="O41" i="1"/>
  <c r="O40" i="1"/>
  <c r="O38" i="1"/>
  <c r="O37" i="1"/>
  <c r="O35" i="1"/>
  <c r="O34" i="1"/>
  <c r="O33" i="1"/>
  <c r="O28" i="1"/>
  <c r="O27" i="1"/>
  <c r="O24" i="1"/>
  <c r="O23" i="1"/>
  <c r="O22" i="1"/>
  <c r="O19" i="1"/>
  <c r="O14" i="1"/>
  <c r="O9" i="1"/>
  <c r="N165" i="1"/>
  <c r="N162" i="1"/>
  <c r="N157" i="1"/>
  <c r="N155" i="1"/>
  <c r="N153" i="1"/>
  <c r="N151" i="1"/>
  <c r="N149" i="1"/>
  <c r="N148" i="1"/>
  <c r="N137" i="1"/>
  <c r="N135" i="1"/>
  <c r="N132" i="1"/>
  <c r="N129" i="1"/>
  <c r="N125" i="1"/>
  <c r="N110" i="1"/>
  <c r="N105" i="1"/>
  <c r="N100" i="1"/>
  <c r="N97" i="1"/>
  <c r="N93" i="1"/>
  <c r="N92" i="1"/>
  <c r="N89" i="1"/>
  <c r="N87" i="1"/>
  <c r="N84" i="1"/>
  <c r="N83" i="1"/>
  <c r="N82" i="1"/>
  <c r="N80" i="1"/>
  <c r="N78" i="1"/>
  <c r="N73" i="1"/>
  <c r="N70" i="1"/>
  <c r="N68" i="1"/>
  <c r="N66" i="1"/>
  <c r="N64" i="1"/>
  <c r="N62" i="1"/>
  <c r="N60" i="1"/>
  <c r="N46" i="1"/>
  <c r="N43" i="1"/>
  <c r="N37" i="1"/>
  <c r="N34" i="1"/>
  <c r="N19" i="1"/>
  <c r="N13" i="1"/>
  <c r="N12" i="1"/>
  <c r="Q26" i="1" l="1"/>
  <c r="P26" i="1"/>
  <c r="I39" i="1"/>
  <c r="J39" i="1"/>
  <c r="K39" i="1"/>
  <c r="L39" i="1"/>
  <c r="M39" i="1"/>
  <c r="G39" i="1"/>
  <c r="I30" i="1"/>
  <c r="J30" i="1"/>
  <c r="K30" i="1"/>
  <c r="L30" i="1"/>
  <c r="M30" i="1"/>
  <c r="G30" i="1"/>
  <c r="P57" i="1" l="1"/>
  <c r="Q57" i="1"/>
  <c r="N57" i="1"/>
  <c r="N39" i="1"/>
  <c r="P39" i="1"/>
  <c r="O39" i="1"/>
  <c r="Q39" i="1"/>
  <c r="O30" i="1"/>
  <c r="N30" i="1"/>
  <c r="P30" i="1"/>
  <c r="Q30" i="1"/>
  <c r="O21" i="1"/>
  <c r="P21" i="1"/>
  <c r="N21" i="1"/>
  <c r="Q21" i="1"/>
  <c r="I17" i="1"/>
  <c r="J17" i="1"/>
  <c r="K17" i="1"/>
  <c r="L17" i="1"/>
  <c r="M17" i="1"/>
  <c r="G17" i="1"/>
  <c r="M11" i="1"/>
  <c r="I8" i="1"/>
  <c r="J8" i="1"/>
  <c r="K8" i="1"/>
  <c r="L8" i="1"/>
  <c r="M8" i="1"/>
  <c r="G8" i="1"/>
  <c r="G7" i="1" l="1"/>
  <c r="K7" i="1"/>
  <c r="M7" i="1"/>
  <c r="J7" i="1"/>
  <c r="L7" i="1"/>
  <c r="I7" i="1"/>
  <c r="O8" i="1"/>
  <c r="N8" i="1"/>
  <c r="P8" i="1"/>
  <c r="Q8" i="1"/>
  <c r="N11" i="1"/>
  <c r="P11" i="1"/>
  <c r="Q11" i="1"/>
  <c r="N17" i="1"/>
  <c r="O17" i="1"/>
  <c r="P17" i="1"/>
  <c r="Q17" i="1"/>
  <c r="O7" i="1" l="1"/>
  <c r="N77" i="1"/>
  <c r="Q77" i="1"/>
  <c r="P77" i="1"/>
  <c r="Q56" i="1"/>
  <c r="N56" i="1"/>
  <c r="P56" i="1"/>
  <c r="O56" i="1"/>
  <c r="Q7" i="1"/>
  <c r="P7" i="1" l="1"/>
  <c r="N7" i="1"/>
</calcChain>
</file>

<file path=xl/sharedStrings.xml><?xml version="1.0" encoding="utf-8"?>
<sst xmlns="http://schemas.openxmlformats.org/spreadsheetml/2006/main" count="447" uniqueCount="338">
  <si>
    <t>Факт</t>
  </si>
  <si>
    <t>за пер</t>
  </si>
  <si>
    <t>на нач</t>
  </si>
  <si>
    <t>Наименование программы (подпрограммы) 
программного мероприятия</t>
  </si>
  <si>
    <t xml:space="preserve">План </t>
  </si>
  <si>
    <t>План с учетом уточнений</t>
  </si>
  <si>
    <t>Отклонение факта от плана</t>
  </si>
  <si>
    <t>Сумма</t>
  </si>
  <si>
    <t>%</t>
  </si>
  <si>
    <t>5=4-2</t>
  </si>
  <si>
    <t>6=4/2</t>
  </si>
  <si>
    <t>7=4-3</t>
  </si>
  <si>
    <t>8=4/3</t>
  </si>
  <si>
    <t>-</t>
  </si>
  <si>
    <t>рублей</t>
  </si>
  <si>
    <t>Отклонение факта от плана с учетом уточнений</t>
  </si>
  <si>
    <t>Причины отклонения фактических расходов от плана в случае, если отклонение составляет 5 и более процентов</t>
  </si>
  <si>
    <t>Оплата коммунальных услуг и услуг, связанных с содержанием имущества, находящегося в муниципальной собственности</t>
  </si>
  <si>
    <t>Расходы произведены в пределах фактичекой потребности</t>
  </si>
  <si>
    <t>Уменьшение объема средств в связи с уменьшением объема субвенции из вышестоящих бюджетов в течение года</t>
  </si>
  <si>
    <t>Структурный элемент "Региональный проект "Успех каждого ребенка"</t>
  </si>
  <si>
    <t xml:space="preserve"> 
Структурный элемент "Региональный проект "Патриотическое воспитание граждан Российской Федерации" (Оренбургская область)"</t>
  </si>
  <si>
    <t xml:space="preserve"> 
Комплекс процессных мероприятий "Обеспечение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образования"</t>
  </si>
  <si>
    <t xml:space="preserve"> 
Комплекс процессных мероприятий "Обеспечение обучения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детей-инвалидов на дому"</t>
  </si>
  <si>
    <t xml:space="preserve"> 
Комплекс процессных мероприятий "Развитие общего образования детей"</t>
  </si>
  <si>
    <t>Комплекс процессных мероприятий "Обеспечение мероприятий по организации питания учащихся в общеобразовательных организациях"</t>
  </si>
  <si>
    <t>Комплекс процессных мероприятий "Поддержка одаренных детей, обучающихся в общеобразовательных организациях"</t>
  </si>
  <si>
    <t>Комплекс процессных мероприятий "Ежемесячное денежное вознаграждение за классное руководство педагогическим работникам муниципальных общеобразовательных организаций"</t>
  </si>
  <si>
    <t>Комплекс процессных мероприятий "Развитие дополнительного образования"</t>
  </si>
  <si>
    <t xml:space="preserve"> 
Комплекс процессных мероприятий "Поддержка одаренных детей, обучающихся в организациях дополнительного образования"</t>
  </si>
  <si>
    <t>Комплекс процессных мероприятий "Методическое финансово-экономическое сопровождение образовательного процесса и управление системой образования"</t>
  </si>
  <si>
    <t>Комплекс процессных мероприятий "Организация и проведение мероприятий в сфере отдыха детей"</t>
  </si>
  <si>
    <t>Комплекс процессных мероприятий "Выполнение государственных полномочий по организации и осуществлению деятельности по опеке и попечительству над несовершеннолетними"</t>
  </si>
  <si>
    <t xml:space="preserve">Муниципальная программа "Культура города Орска" </t>
  </si>
  <si>
    <t xml:space="preserve">Региональный проект "Культурная среда" </t>
  </si>
  <si>
    <t>Комплекс процессных мероприятий "Предоставление дополнительного образования детям в сфере культуры и искусства"</t>
  </si>
  <si>
    <t>Комплекс процессных мероприятий "Организация культурно-досуговой деятельности, а также развитие местного традиционного народного художественного творчества, народных художественных промыслов</t>
  </si>
  <si>
    <t>Комплекс процессных мероприятий "Обеспечение доступа населения к музейным ценностям и сохранности музейного фонда"</t>
  </si>
  <si>
    <t>Комплекс процессных мероприятий "Организация библиотечного обслуживания населения"</t>
  </si>
  <si>
    <t>Комплекс процессных мероприятий "Организация и проведение городских мероприятий и праздников"</t>
  </si>
  <si>
    <t xml:space="preserve">Комплекс процессных мероприятий "Организация муниципального управления и экономическое сопровождение в области культуры" </t>
  </si>
  <si>
    <t>Комплекс процессных мероприятий "Развитие архивного дела"</t>
  </si>
  <si>
    <t>Муниципальная программа "Развитие физической культуры, спорта и туризма в городе Орск</t>
  </si>
  <si>
    <t>Комплекс процессных мероприятий "Организация и проведение общегородских физкультурно-спортивных мероприятий, организация подготовки и участия спортсменов-участников соревнований в мероприятиях за пределами муниципального образования "Город Орск"</t>
  </si>
  <si>
    <t>Комплекс процессных мероприятий "Обеспечение условий для развития на территории муниципального образования "Город Орск" физической культуры и спорта"</t>
  </si>
  <si>
    <t>Комплекс процессных мероприятий "Поддержка социально ориентированных некоммерческих организаций, осуществляющих деятельность в области физической культуры и спорта "</t>
  </si>
  <si>
    <t xml:space="preserve">Комплекс процессных мероприятий "Организация муниципального управления, способствующего развитию физической культуры, спорта и туризма и экономическое сопровождение в области физической культуры и спорта" </t>
  </si>
  <si>
    <t>Комплекс процессных мероприятий "Совершенствование системы подготовки спортивного резерва и спорта высших достижений"</t>
  </si>
  <si>
    <t>Комплекс процессных мероприятий "Создание спортивных площадок в г. Орске"</t>
  </si>
  <si>
    <t xml:space="preserve">Комплекс процессных мероприятий "Управление и распоряжение имуществом" </t>
  </si>
  <si>
    <t xml:space="preserve">Комплекс процессных мероприятий "Создание и использование резервных фондов" </t>
  </si>
  <si>
    <t>Приоритетный проект Оренбургской области "Вовлечение жителей муниципальных образований Оренбургской области в процесс выбора и реализации инициативных проектов"</t>
  </si>
  <si>
    <t xml:space="preserve">Комплекс процессных мероприятий "Организация и проведение мероприятий по обоснованной и целенаправленной занятости молодёжи"  </t>
  </si>
  <si>
    <t xml:space="preserve">Муниципальная программа "О развитии малого и среднего предпринимательства в городе Орске "  </t>
  </si>
  <si>
    <t>Комплекс процессных мероприятий "Предоставление социальных доплат к пенсиям муниципальных служащих"</t>
  </si>
  <si>
    <t xml:space="preserve">Комплекс процессных мероприятий "Обеспечение деятельности аппаратно-программного комплекса "Безопасный город"  </t>
  </si>
  <si>
    <t xml:space="preserve">Муниципальная программа "Формирование современной городской среды"  </t>
  </si>
  <si>
    <t xml:space="preserve">Комплекс процессных мероприятий "Реализация мероприятий по благоустройству территорий города" </t>
  </si>
  <si>
    <t xml:space="preserve">Комплекс процессных мероприятий "Сохранение стабильности в сфере межнациональных и этноконфессиональных отношений, повышение уровня толерантности и удовлетворения этнокультурных потребностей жителей города" </t>
  </si>
  <si>
    <t xml:space="preserve">Комплекс процессных мероприятий "Формирование квалифицированного кадрового состава муниципальной службы"  </t>
  </si>
  <si>
    <t>Муниципальная программа "Муниципальная программа "Развитие образования в городе Орске"</t>
  </si>
  <si>
    <t>Обновления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</si>
  <si>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 проведение капитального ремонта и обновление материально-технической базы для занятий физической культурой и спортом в общеобразовательных организациях, расположенных в сельской местности и городах с численностью населения до 250 тысяч человек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</si>
  <si>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</si>
  <si>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Организация предоставления дошкольного образования, включая присмотр и уход за детьми в муниципальных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</si>
  <si>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детей в муниципальных образовательных организациях, реализующих образовательную программу дошкольного образования</t>
  </si>
  <si>
    <t>Модернизация объектов муниципальной собственности для размещения дошкольных образовательных организаций</t>
  </si>
  <si>
    <t>Осуществление переданных полномочий по выплате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</si>
  <si>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детей-инвалидов на дому</t>
  </si>
  <si>
    <t>Организация предоставления общего образования</t>
  </si>
  <si>
    <t>Осуществление переданных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</si>
  <si>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образования, а также дополнительного образования детей в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</si>
  <si>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</si>
  <si>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Дополнительное финансовое обеспечение мероприятий по организации питания обучающихся 5-11 классов в общеобразовательных организациях</t>
  </si>
  <si>
    <t>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</t>
  </si>
  <si>
    <t>Мероприятия по развитию интеллектуальных и творческих способностей детей, обучающихся в общеобразовательных организациях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</si>
  <si>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</si>
  <si>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Предоставление дополнительного образования детям</t>
  </si>
  <si>
    <t>Мероприятия по развитию интеллектуальных и творческих способностей детей, обучающихся в организациях дополнительного образования</t>
  </si>
  <si>
    <t>Центральный аппарат</t>
  </si>
  <si>
    <t>Предоставление консультаций и методических услуг муниципальным образовательным организациям, мониторинг качества оказания услуг</t>
  </si>
  <si>
    <t>Обеспечение деятельности по ведению бюджетного и бухгалтерского учета</t>
  </si>
  <si>
    <t>Организация отдыха детей в лагерях дневного пребывания</t>
  </si>
  <si>
    <t>Осуществление переданных полномочий по финансовому обеспечению мероприятий по отдыху детей в каникулярное время</t>
  </si>
  <si>
    <t>Осуществление переданных полномочий по организации и осуществлению деятельности по опеке и попечительству над несовершеннолетними</t>
  </si>
  <si>
    <t>Осуществление переданных полномочий по ведению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</si>
  <si>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переданных полномочий по содержанию ребенка в семье опекуна (попечителя)</t>
  </si>
  <si>
    <t>Осуществление переданных полномочий по содержанию ребенка в приемной семье, а также выплате вознаграждения, причитающегося приемному родителю</t>
  </si>
  <si>
    <t>Дополнительное образование детей в сфере культуры и искусства</t>
  </si>
  <si>
    <t>Культурно-досуговая деятельность, а также развитие местного традиционного народного художественного творчества, народных художественных промыслов</t>
  </si>
  <si>
    <t>Доступ населения к музейным ценностям и сохранность музейного фонда</t>
  </si>
  <si>
    <t xml:space="preserve">Библиотечное обслуживание населения     
</t>
  </si>
  <si>
    <t>Городские мероприятия и праздники</t>
  </si>
  <si>
    <t>Обеспечение деятельности по ведению бюджетного, бухгалтерского и налогового учета</t>
  </si>
  <si>
    <t>Обеспечение сохранности, комплектования, учета архивных документов и их использования</t>
  </si>
  <si>
    <t>Общегородские физкультурно-спортивные мероприятия, подготовка и участие спортсменов-участников соревнований в мероприятиях за пределами муниципального образования "Город Орск"</t>
  </si>
  <si>
    <t>Обеспечение условий для развития на территории городского округа физической культуры и спорта</t>
  </si>
  <si>
    <t>Организация и осуществление подготовки юношеских, молодежных, основного состава сборных команд и лучших спортсменов города по видам спорта, в том числе учебно-тренировочных сборов, для участия в официальных соревнованиях областного, регионального, всероссийского и международного уровня</t>
  </si>
  <si>
    <t>Деятельность спортивных школ</t>
  </si>
  <si>
    <t>Мероприятия по созданию спортивных площадок для игры в мини-футбол</t>
  </si>
  <si>
    <t>Создание спортивных площадок для игры в мини-футбол</t>
  </si>
  <si>
    <t>Бюджетные инвестиции в объекты капитального строительства муниципальной собственности - переселение граждан города Орска из аварийного жилищного фонда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</si>
  <si>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</si>
  <si>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</si>
  <si>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</si>
  <si>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Приведение в нормативное состояние автомобильных дорог городских агломераций</t>
  </si>
  <si>
    <t>Внесение взносов в фонд капитального ремонта</t>
  </si>
  <si>
    <t>Иные расходы в рамках реализации проектов реконструкции, модернизации, строительства системы теплоснабжения г. Орска</t>
  </si>
  <si>
    <t>Иные расходы в области водоснабжения и водоотведения</t>
  </si>
  <si>
    <t>Инструментальное обследование строительных конструкций жилых домов, лабораторные исследования грунтов под жилыми домами</t>
  </si>
  <si>
    <t>Содержание и обслуживание муниципального имущества</t>
  </si>
  <si>
    <t>Уличное освещение</t>
  </si>
  <si>
    <t>Озеленение</t>
  </si>
  <si>
    <t>Проведение прочих мероприятий по благоустройству города</t>
  </si>
  <si>
    <t>Ремонт и содержание автомобильных дорог общего пользования</t>
  </si>
  <si>
    <t>Проведение мероприятий, связанных с обслуживанием посетителей в банях</t>
  </si>
  <si>
    <t>Проведение мероприятий по эвакуации умерших (погибших) с мест происшествий в учреждения, осуществляющие судебно-медицинскую экспертизу</t>
  </si>
  <si>
    <t>Проведение мероприятий по содержанию и уходу за территориями кладбищ</t>
  </si>
  <si>
    <t>Приобретение коммунальной техники и оборудования</t>
  </si>
  <si>
    <t>Выполнение отдельных государственных полномочий по защите населения от болезней, общих для человека и животных, в части сбора, утилизации и уничтожения биологических отходов</t>
  </si>
  <si>
    <t>Осуществление отдельных государственных полномочий в сфере обращения с животными без владельцев</t>
  </si>
  <si>
    <t>Реализация мероприятий федеральной целевой программы "Увековечение памяти погибших при защите Отечества"</t>
  </si>
  <si>
    <t>Обеспечение нормативно-правового и консультационно-методического регулирования в сфере жилищно-коммунального хозяйства</t>
  </si>
  <si>
    <t>Администрирование мест захоронения</t>
  </si>
  <si>
    <t>Мероприятия по повышению безопасности дорожного движения</t>
  </si>
  <si>
    <t>Обеспечение надежной эксплуатации конструкций искусственных дорожных сооружений</t>
  </si>
  <si>
    <t>Осуществление организации пассажирских перевозок</t>
  </si>
  <si>
    <t>Проведение мероприятий по оздоровлению экологической обстановки города</t>
  </si>
  <si>
    <t>Возмещение стоимости изымаемого недвижимого имущества в целях реализации мероприятий по переселению граждан из аварийного жилищного фонда</t>
  </si>
  <si>
    <t>Процентные платежи по муниципальному долгу</t>
  </si>
  <si>
    <t>Техническое оснащение участников бюджетного процесса, приобретение, обслуживание, сопровождение программного обеспечения, сайтов</t>
  </si>
  <si>
    <t>Проведение комплексных кадастровых работ</t>
  </si>
  <si>
    <t>Инвентаризация, оценка недвижимого имущества</t>
  </si>
  <si>
    <t>Проведение работ по образованию земельных участков, постановке их на кадастровый учет и регистрация прав собственности</t>
  </si>
  <si>
    <t>Резервный фонд администрации г. Орска</t>
  </si>
  <si>
    <t>Резервный фонд по чрезвычайным ситуациям муниципального образования "Город Орск"</t>
  </si>
  <si>
    <t>Организация подготовки инициативных проектов</t>
  </si>
  <si>
    <t>Повышение эффективности профилактической работы, направленной на предупреждение возникновения и противодействие злоупотреблению наркотическими средствами и их незаконному обороту на территории города</t>
  </si>
  <si>
    <t>Обеспечение безопасности граждан и снижение уровня преступности на территории города, в том числе путем создания условий для деятельности народных дружин</t>
  </si>
  <si>
    <t>Создание условий для самореализации молодых людей, включая их в процессы социально-экономического, общественно-политического, патриотического и культурного развития общества</t>
  </si>
  <si>
    <t>Обеспечение жильем молодых семей</t>
  </si>
  <si>
    <t>Реализация мероприятий по обеспечению жильем молодых семей</t>
  </si>
  <si>
    <t>Проведение мероприятий по предоставлению муниципальных услуг (работ) субъектам малого и среднего предпринимательства</t>
  </si>
  <si>
    <t>Высшее должностное лицо муниципального образования</t>
  </si>
  <si>
    <t>Обеспечение публикации нормативных правовых актов и информационное освещение деятельности органов местного самоуправления</t>
  </si>
  <si>
    <t>Учреждения, осуществляющие деятельность по работе с обращениями граждан и в сфере делопроизводства</t>
  </si>
  <si>
    <t>Премии лицам, награжденным Почетной грамотой главы города Орска</t>
  </si>
  <si>
    <t>Материально-техническое, автотранспортное, документационное и прочее обеспечение деятельности органов местного самоуправления</t>
  </si>
  <si>
    <t>Обеспечение деятельности по предоставлению государственных (муниципальных) услуг</t>
  </si>
  <si>
    <t>Учреждения, обеспечивающие содействие муниципальным учреждениям в сфере закупок товаров, работ, услуг</t>
  </si>
  <si>
    <t>Осуществление переданных государственных 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</si>
  <si>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Осуществление переданных полномочий по созданию и организации деятельности комиссий по делам несовершеннолетних и защите их прав</t>
  </si>
  <si>
    <t>Осуществление переданных полномочий по формированию торгового реестра</t>
  </si>
  <si>
    <t>Поощрение муниципальных управленческих команд Оренбургской области за достижение показателей деятельности органов исполнительной власти</t>
  </si>
  <si>
    <t>Реализация мероприятий муниципальной программы "Развитие сельскохозяйственного производства в городе Орске"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</si>
  <si>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</si>
  <si>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Разработка документов территориального планирования, градостроительного зонирования, документации по планировке территории, актуализация документов территориального планирования и градостроительного зонирования</t>
  </si>
  <si>
    <t>Обеспечение деятельности и оказания услуг в области градостроительства</t>
  </si>
  <si>
    <t>Социальная поддержка лиц, удостоенных звания "Почетный гражданин города Орска"</t>
  </si>
  <si>
    <t>Социальная поддержка лиц, награжденных медалью "Материнство"</t>
  </si>
  <si>
    <t>Доплата к пенсии муниципальных служащих</t>
  </si>
  <si>
    <t>Выплаты по оплате проезда детей при направлении на специальное лечение или консультацию государственными учреждениями здравоохранения, расположенными на территории г. Орска, и оплате проживания</t>
  </si>
  <si>
    <t>Выплаты приглашенным врачам-специалистам</t>
  </si>
  <si>
    <t>Предоставление муниципальных квот для поддержки детей из социально незащищенных семей на обучение в высших учебных заведениях</t>
  </si>
  <si>
    <t>Проведение муниципальных акций и мероприятий социальной направленности</t>
  </si>
  <si>
    <t>Осуществление переданных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</si>
  <si>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</si>
  <si>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</t>
  </si>
  <si>
    <t>Материально-техническое обеспечение деятельности служб защиты населения и территорий от чрезвычайных ситуаций</t>
  </si>
  <si>
    <t>Построение, развитие и содержание аппаратно-программного комплекса "Безопасный город"</t>
  </si>
  <si>
    <t>Материально-техническое обеспечение деятельности профессиональных спасательных служб и формирований</t>
  </si>
  <si>
    <t>Реализация мероприятий регионального проекта "Формирование комфортной городской среды в Оренбургской области"</t>
  </si>
  <si>
    <t>Реализация мероприятий по формированию современной городской среды - благоустройство общественных территорий</t>
  </si>
  <si>
    <t>Проведение подготовительных мероприятий для благоустройства территорий города</t>
  </si>
  <si>
    <t>Проведение социологического исследования по изучению состояния обстановки в сфере противодействия терроризму</t>
  </si>
  <si>
    <t>Сохранение стабильности в сфере межнациональных и этноконфессиональных отношений, повышение уровня толерантности и удовлетворения этнокультурных потребностей жителей города</t>
  </si>
  <si>
    <t xml:space="preserve">Муниципальная программа "Комфортные условия проживания в городе Орске"  </t>
  </si>
  <si>
    <t xml:space="preserve">Региональный проект "Обеспечение устойчивого сокращения непригодного для проживания жилищного фонда (Оренбургская область)"  </t>
  </si>
  <si>
    <t>Региональный проект "Региональная и местная дорожная сеть (Оренбургская область)"</t>
  </si>
  <si>
    <t xml:space="preserve">Комплекс процессных мероприятий "Реализация проектов реконструкции, модернизации, строительства объектов и иные мероприятия в области коммунальной инфраструктуры"  </t>
  </si>
  <si>
    <t xml:space="preserve">Комплекс процессных мероприятий "Проведение мероприятий по обследованию и капитальному ремонту МКД"  </t>
  </si>
  <si>
    <t xml:space="preserve">Комплекс процессных мероприятий "Благоустройство территории города Орска и иные мероприятия в области жилищно-коммунального хозяйства" </t>
  </si>
  <si>
    <t xml:space="preserve">Комплекс процессных мероприятий "Повышение безопасности дорожного движения"  </t>
  </si>
  <si>
    <t xml:space="preserve">Комплекс процессных мероприятий "Создание организационных условий для осуществления мероприятий в сфере жилищно-коммунального хозяйства"  </t>
  </si>
  <si>
    <t xml:space="preserve">Комплекс процессных мероприятий "Обеспечение перевозок общественным пассажирским транспортом"  </t>
  </si>
  <si>
    <t xml:space="preserve">Комплекс процессных мероприятий "Мероприятия по оздоровлению экологической обстановки в городе Орске" </t>
  </si>
  <si>
    <t xml:space="preserve">Комплекс процессных мероприятий "Переселение граждан из многоквартирных домов, признанных аварийными" </t>
  </si>
  <si>
    <t xml:space="preserve">Муниципальная программа "Эффективное управление и распоряжение муниципальной казной"  </t>
  </si>
  <si>
    <t xml:space="preserve">Муниципальная программа "Здоровая молодежь - сильная молодежь" города Орска" </t>
  </si>
  <si>
    <t xml:space="preserve">Муниципальная программа города Орска "Реализация молодежной политики в городе Орске"  </t>
  </si>
  <si>
    <t xml:space="preserve">Муниципальная программа "Повышение эффективности муниципального управления в городе Орске "  </t>
  </si>
  <si>
    <t xml:space="preserve">Муниципальная программа "Развитие сельскохозяйственного производства в городе Орске"  </t>
  </si>
  <si>
    <t xml:space="preserve">Муниципальная программа "Развитие системы градорегулирования, информационное и картографическое обеспечение градостроительной деятельности муниципального образования "Город Орск"  </t>
  </si>
  <si>
    <t xml:space="preserve">Муниципальная программа "Социальная политика города Орска"  </t>
  </si>
  <si>
    <t xml:space="preserve">Муниципальная программа "Защита населения и территорий муниципального образования "Город Орск" от чрезвычайных ситуаций, обеспечение пожарной безопасности и безопасности людей на водных объектах"  </t>
  </si>
  <si>
    <t xml:space="preserve">Муниципальная программа "Профилактика терроризма и экстремизма на территории муниципального образования "Город Орск"  </t>
  </si>
  <si>
    <t xml:space="preserve">Муниципальная программа "Развитие муниципальной службы в городе Орске "  </t>
  </si>
  <si>
    <t xml:space="preserve">Комплекс процессных мероприятий "Создание условий для осуществления бюджетного процесса"  </t>
  </si>
  <si>
    <t xml:space="preserve">Комплекс процессных мероприятий "Управление муниципальным долгом"  </t>
  </si>
  <si>
    <t xml:space="preserve">Комплекс процессных мероприятий "Повышение качества управления финансами" </t>
  </si>
  <si>
    <t>Комплекс процессных мероприятий "Создание организационных условий для управления и распоряжения имуществом"</t>
  </si>
  <si>
    <t>Комплекс процессных мероприятий "Проведение комплекса мероприятий, направленных на предупреждение возникновения и противодействие злоупотреблению наркотическими средствами и их незаконному обороту на территории города"</t>
  </si>
  <si>
    <t xml:space="preserve">Комплекс процессных мероприятий  "Мероприятия, направленные на охрану общественного порядка на территории города Орска и создание условий для деятельности народных дружин" </t>
  </si>
  <si>
    <t xml:space="preserve">Комплекс процессных мероприятий "Поддержка молодых семей в решении жилищных проблем"  </t>
  </si>
  <si>
    <t>Комплекс процессных мероприятий "Организация мероприятий по развитию малого и среднего предпринимательства в городе Орске"</t>
  </si>
  <si>
    <t xml:space="preserve">Комплекс процессных мероприятий "Организация и проведение мероприятий по повышению эффективности муниципального управления в городе Орске"  </t>
  </si>
  <si>
    <t xml:space="preserve">Комплекс процессных мероприятий "Содействие развитию сельскохозяйственного производства"  </t>
  </si>
  <si>
    <t xml:space="preserve">Комплекс процессных мероприятий "Развитие системы градорегулирования муниципального образования "Город Орск" </t>
  </si>
  <si>
    <t xml:space="preserve">Комплекс процессных мероприятий "Мероприятия по информационному и картографическому обеспечению градостроительной деятельности"  </t>
  </si>
  <si>
    <t xml:space="preserve">Комплекс процессных мероприятий "Обеспечение мер социальной поддержки отдельных категорий граждан, награжденных почетными званиями и муниципальными наградами"  </t>
  </si>
  <si>
    <t xml:space="preserve">Комплекс процессных мероприятий "Обеспечение мер социальной поддержки отдельным категориям граждан города Орска"  </t>
  </si>
  <si>
    <t xml:space="preserve">Комплекс процессных мероприятий "Организация проведения муниципальных акций и мероприятий социальной направленности"  </t>
  </si>
  <si>
    <t xml:space="preserve">Комплекс процессных мероприятий "Создание организационных условий по реализации социальной политики в городе Орске"  </t>
  </si>
  <si>
    <t>Комплекс процессных мероприятий "Осуществление переданных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</si>
  <si>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Комплекс процессных мероприятий "Осуществление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области"  </t>
  </si>
  <si>
    <t xml:space="preserve">Комплекс процессных мероприятий "Обеспечение деятельности служб защиты населения и территорий от чрезвычайных ситуаций"  </t>
  </si>
  <si>
    <t xml:space="preserve">Комплекс процессных мероприятий "Обеспечение деятельности спасательных служб и формирований" </t>
  </si>
  <si>
    <t xml:space="preserve">Региональный проект "Формирование комфортной городской среды в Оренбургской области"  </t>
  </si>
  <si>
    <t xml:space="preserve">Комплекс процессных мероприятий "Проведение социологического исследования по изучению состояния обстановки в сфере противодействия терроризму"  </t>
  </si>
  <si>
    <t xml:space="preserve">Профессиональное развитие муниципальных служащих     
</t>
  </si>
  <si>
    <t>Комплекс процессных мероприятий "Развитие дошкольного образования детей"</t>
  </si>
  <si>
    <t>Фактические расходы сложились больше плановых в связи с увеличением колличества обучающихся в общеобразовательных учреждениях, принявших участие в конкурсах и олимпиадах</t>
  </si>
  <si>
    <t>Расходы произведены в пределах фактической численности и утвержденных нормативов.</t>
  </si>
  <si>
    <t>Отсутствие обращений за выплатой</t>
  </si>
  <si>
    <t xml:space="preserve">Увеличение объема средств сложилось в связи увеличением средств на расходы, связанные с подготовкой учреждений к новому учебному году
</t>
  </si>
  <si>
    <t>В связи с необходимостью увеличения заработной платы работникам учреждения</t>
  </si>
  <si>
    <t>Увеличение объема средств в связи с необходимостью выплаты заработной платы в полном объеме в пределах норматива  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бюджетах городских округов и муниципальных районов Оренбургской области, утвержденного постановлением Правительства Оренбургской области от 13.12.2022 года № 1364-пп</t>
  </si>
  <si>
    <t>Перевыполнение плана в связи с выделением дополнительного финансирования в течение года в связи с увеличением объема работ</t>
  </si>
  <si>
    <t>Превышение плана  в связи с выделением финансирования в течение года</t>
  </si>
  <si>
    <t xml:space="preserve">Комплекс процессных мероприятий "Обеспечение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</si>
  <si>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организаций"</t>
  </si>
  <si>
    <t>Приоритетные проекты Оренбургской области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</si>
  <si>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</si>
  <si>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образования, источником финансового обеспечения которых являются исключительно средства областного бюджета</t>
  </si>
  <si>
    <t>Оснащение образовательных учреждений в сфере культуры (детских школ искусств)</t>
  </si>
  <si>
    <t>Техническое оснащение муниципальных музеев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</si>
  <si>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</si>
  <si>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по восстановлению объектов жилищно-коммунального хозяйства, поврежденных в результате чрезвычайной ситуации, вызванной прохождением весеннего паводка</t>
  </si>
  <si>
    <t>Ликвидация последствий чрезвычайной ситуации, вызванной в результате прохождения весеннего паводка на территории города Орска, по восстановлению объектов жилищно-коммунального хозяйства за счет средств резервного фонда Правительства РФ</t>
  </si>
  <si>
    <t>Проведение восстановительных работ на землях общего пользования для обеспечения проезда автомобильного транспорта</t>
  </si>
  <si>
    <t>Ликвидация последствий чрезвычайной ситуации, вызванной в результате прохождения весеннего паводка на территории города Орска, по восстановлению автомобильных дорог местного значения за счет средств резервного фонда Правительства РФ</t>
  </si>
  <si>
    <t>Материально-техническое обеспечение учреждения, выполняющего работы по содержанию улично-дорожной сети и прочие мероприятия в области коммунального хозяйства</t>
  </si>
  <si>
    <t>Реализация мероприятий по переселению граждан из домов блокированной застройки, признанных аварийными</t>
  </si>
  <si>
    <t>Реализация мероприятий по переселению граждан из многоквартирных домов, признанных аварийными после 1 января 2022 года, находящихся под угрозой обрушения</t>
  </si>
  <si>
    <t>Разработка технико-экономического обоснования мероприятий по защите города Орска Оренбургской области от затоплений</t>
  </si>
  <si>
    <t>Ликвидация последствий чрезвычайной ситуации, вызванной в результате прохождения весеннего паводка на территории Оренбургской области, по проведению аварийно-восстановительных работ дамбы в г. Орске за счет средств резервного фонда Правительства Российской Федерации</t>
  </si>
  <si>
    <t>Комплекс процессных мероприятий "Проведение водохозяйственных работ"</t>
  </si>
  <si>
    <t>Осуществление мер по предотвращению негативного воздействия вод и ликвидации его последствий</t>
  </si>
  <si>
    <t>Модернизация объектов муниципальной собственности для размещения общеобразовательных организаций</t>
  </si>
  <si>
    <t>Обеспечение функционирования модели персонифицированного финансирования дополнительного образования детей</t>
  </si>
  <si>
    <t>Капитальный ремонт и ремонт автомобильных дорог общего пользования населенных пунктов в целях приведения в нормативное состояние автомобильных дорог</t>
  </si>
  <si>
    <t>Ликвидация последствий чрезвычайной ситуации, вызванной в результате прохождения весеннего паводка на территории города Орска, по проведению капитального ремонта общего имущества в многоквартирных домах за счёт средств резервного фонда Правительства РФ</t>
  </si>
  <si>
    <t>Обеспечение пассажирских перевозок на территории города</t>
  </si>
  <si>
    <t>Реализация инициативных проектов (устройство контейнерных площадок на территории села Ударник Советского района города Орска Оренбургской области)</t>
  </si>
  <si>
    <t>Реализация инициативных проектов (ремонт здания клуба села Тукай, расположенного по адресу: Оренбургская область, г. Орск, село Тукай, ул. Центральная, 21)</t>
  </si>
  <si>
    <t>Мероприятия по завершению реализации инициативных проектов (устройство контейнерных площадок на территории села Ударник Советского района города Орска Оренбургской области)</t>
  </si>
  <si>
    <t>Мероприятия по завершению реализации инициативных проектов (ремонт здания клуба села Тукай, расположенного по адресу: Оренбургская область, г. Орск, село Тукай, ул. Центральная, 21)</t>
  </si>
  <si>
    <t>Инициативные проекты</t>
  </si>
  <si>
    <t>Реализация инициативного проекта "Приобретение оборудования и инвентаря для обустройства спортивно-оздоровительной площадки в поселке Нагорный"</t>
  </si>
  <si>
    <t>Софинансирование со стороны лиц (в том числе организаций), заинтересованных в реализации инициативного проекта "Приобретение оборудования и инвентаря для обустройства спортивно-оздоровительной площадки в поселке Нагорный"</t>
  </si>
  <si>
    <t>Реализация инициативного проекта "Приобретение оборудования и инвентаря для обустройства спортивно-оздоровительной площадки в поселке Мостострой на земельном участке с кадастровым номером 56:43:0123010:223"</t>
  </si>
  <si>
    <t>Софинансирование со стороны лиц (в том числе организаций), заинтересованных в реализации инициативного проекта "Приобретение оборудования и инвентаря для обустройства спортивно-оздоровительной площадки в поселке Мостострой на земельном участке с кадастровым номером 56:43:0123010:223"</t>
  </si>
  <si>
    <t>Реализация инициативного проекта "Монтаж опор освещения и подключения к уличной сети освещения от пешеходного моста через реку Елшанка, вблизи строений по ул. Краматорской, дома 11 "Б", по правому берегу реки Елшанки, протяженностью 175 метров"</t>
  </si>
  <si>
    <t>Софинансирование со стороны лиц (в том числе организаций), заинтересованных в реализации инициативного проекта "Монтаж опор освещения и подключения к уличной сети освещения от пешеходного моста через реку Елшанка, вблизи строений по ул. Краматорской, дома 11 "Б", по правому берегу реки Елшанки, протяженностью 175 метров"</t>
  </si>
  <si>
    <t>Реализация инициативного проекта "Монтаж опор освещения и подключения к уличной сети освещения от подземного перехода железной дороги, расположенного в 80 метрах от дома № 2 "А" до дома 4 "А" по улице Щорса, по правому берегу реки Елшанка, протяженностью 175 метров"</t>
  </si>
  <si>
    <t>Софинансирование со стороны лиц (в том числе организаций), заинтересованных в реализации инициативного проекта "Монтаж опор освещения и подключения к уличной сети освещения от подземного перехода железной дороги, расположенного в 80 метрах от дома № 2 "А" до дома 4 "А" по улице Щорса, по правому берегу реки Елшанка, протяженностью 175 метров"</t>
  </si>
  <si>
    <t>Реализация инициативного проекта "Приобретение оборудования и инвентаря для обустройства спортивной площадки в поселке Степной"</t>
  </si>
  <si>
    <t>Софинансирование со стороны лиц (в том числе организаций), заинтересованных в реализации инициативного проекта "Приобретение оборудования и инвентаря для обустройства спортивной площадки в поселке Степной"</t>
  </si>
  <si>
    <t>Реализация инициативного проекта "Ремонт тротуара по улице Сорокина на протяжении 117,5 м. вдоль МОАУ "СОШ № 13 города Орска"</t>
  </si>
  <si>
    <t>Софинансирование со стороны лиц (в том числе организаций), заинтересованных в реализации инициативного проекта "Ремонт тротуара по улице Сорокина на протяжении 117,5 м. вдоль МОАУ "СОШ № 13 города Орска"</t>
  </si>
  <si>
    <t>Реализация инициативного проекта "Приобретение оборудования и инвентаря для обустройства спортивно-оздоровительной площадки на улице Беляева, 2А на земельном участке с кадастровым номером 56:43:0109007:38"</t>
  </si>
  <si>
    <t>Софинансирование со стороны лиц (в том числе организаций), заинтересованных в реализации инициативного проекта "Приобретение оборудования и инвентаря для обустройства спортивно-оздоровительной площадки на улице Беляева, 2А на земельном участке с кадастровым номером 56:43:0109007:38"</t>
  </si>
  <si>
    <t>Благоустройство общественных территорий города</t>
  </si>
  <si>
    <t>Ликвидация последствий чрезвычайной ситуации, вызванной в результате прохождения весеннего паводка на территории города Орска, по восстановлению объектов благоустройства за счёт средств резервного фонда Правительства РФ</t>
  </si>
  <si>
    <t>Приоритетный проект "Модернизация школьных систем образования (Оренбургская область)"</t>
  </si>
  <si>
    <t>Обеспечение в муниципальных общеобразовательных организациях, выступающих объектами капитального ремонта, требований к антитеррористической защищенности объектов (территорий)</t>
  </si>
  <si>
    <t>Проведение мероприятий по развитию малого и среднего предпринимательства</t>
  </si>
  <si>
    <t>Увеличение объема средств в связи с необходимостью выплаты заработной платы в полном объеме в пределах норматива  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бюджетах городских округов и муниципальных районов Оренбургской области, утвержденного постановлением Правительства Оренбургской области от 26.12.2023 года № 1392-пп</t>
  </si>
  <si>
    <t>Отклонение факта от первоначального плана в связи с выделением в течение 2024 года  из областного бюджета  дополнительного финансирования на проведение восстановительных работ объектов ЖКХ, пострадавших от паводка.</t>
  </si>
  <si>
    <t>Отклонение факта от первоначального плана в связи с необходимостью выполнения корректировки схемы водоснабжения и водоотведения в течение 2024 года</t>
  </si>
  <si>
    <t>Отклонение факта от первоначального плана в связи с необходимостью проведения инструментального обследования МКД в течение 2024 года</t>
  </si>
  <si>
    <t>Сокращение плана в связи с перераспределением средств в течение года</t>
  </si>
  <si>
    <t>Отклонение факта от первоначального плана в связи с выделением дополнительного финансирования на проведение восстановительных работ на землях общего пользования для обеспечения проезда автомобильного транспорта</t>
  </si>
  <si>
    <t>Отклонение факта от первоначального плана в связи с выделением дополнительного финансирования на восстановление автомобильных дорог, пострадавших в результате паводка</t>
  </si>
  <si>
    <t>Отклонение факта от первоначального плана в связи с выделением дополнительного финансирования на проведение аварийно-восстановительных работ на дамбе</t>
  </si>
  <si>
    <t>Отклонение факта от первоначального плана в связи с выделением дополнительного финансирования на разработку технико-экономического обоснования мероприятий по защите города от затоплений</t>
  </si>
  <si>
    <t xml:space="preserve">Уменьшение в связи с уменьшением дотации из областного бюджета </t>
  </si>
  <si>
    <t xml:space="preserve">Расходы произведены в пределах фактической потребности в соответстивии с количеством получателей </t>
  </si>
  <si>
    <t>Уменьшение объема средств в связи с уменьшением колличество обучающихся по социальным сертификатам</t>
  </si>
  <si>
    <t>Согласно фактическим произведенным расходам</t>
  </si>
  <si>
    <t>Увеличение объема средств сложилось в связи дополнительными расходами на функционирования учреждения</t>
  </si>
  <si>
    <t>Увеличение объема средств сложилось в связи с выделением в течении года дотации из областного бюджета на ремонт Д/С Юбилейный</t>
  </si>
  <si>
    <t>Расходы произведены в пределах заключенных договоров на содержание и текущий ремонт общего имущества в рамках мероприятий по обеспечению безопасности граждан и снижению уровня преступности на территории города</t>
  </si>
  <si>
    <t>Финансовое обеспечение деятельности общественной палаты города Орска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</si>
  <si>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</si>
  <si>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Создание КУ «САТУ» (реорганизация путем изменения типа учреждения из МУП в КУ)</t>
  </si>
  <si>
    <t>Расходы не производились в связи с отсутствием награждаемых</t>
  </si>
  <si>
    <t>Увеличение суммы расходов в связи с увеличением обратившихся за получением социальной поддержки</t>
  </si>
  <si>
    <t>Превышени факта над первоначальным планов в связи с увеличением мероприятий по социологическому исследованию по изучению состояния обстановки в сфере противодействия терроризму</t>
  </si>
  <si>
    <t>Превышени факта над первоначальным планов в связи с выделением из областного бюджета субсидии на выполнение мероприятий по обеспечению антитеррористической защищенности объектов (территорий) стационарного типа, предназначенных для организации отдыха детей и их оздоровления</t>
  </si>
  <si>
    <t>Расходы произведены под фактическую потребность</t>
  </si>
  <si>
    <t>Ассигнования в течении перераспределены на деятельность спортивных школ в связи не состоявшимся конкурсным отбором на предоставление субсильь НКО в области спорта</t>
  </si>
  <si>
    <t>Комплекс процессных мероприятий "Обеспечение антитеррористической защищенности объектов (территорий)"</t>
  </si>
  <si>
    <t>Выполнение мероприятий по обеспечению антитеррористической защищенности объектов (территорий) стационарного типа, предназначенных для организации отдыха детей и их оздоровления</t>
  </si>
  <si>
    <t>Расходы на реализацию муниципальных программ в сравнении с первоночально утвержденными показателями за 2024 год</t>
  </si>
  <si>
    <t>Расходы произведены в рамках заключенных договоров за фактически выполненные работы</t>
  </si>
  <si>
    <t>Увеличение объема средств в связи с перераспределением между общеобразовательными и дошкольными образовательными учреждениями для выполнения в полном объеме принятых обязательств</t>
  </si>
  <si>
    <t>Фактические расходы сложились больше плановых в связи с увеличением колличества обучающихся в учреждениях дополнительного образования, принявших участие в конкурсах и олимпиадах</t>
  </si>
  <si>
    <t>Превышени фактических расходов над первоначальным планов в связи с функционированием лагерей дневного пребывания в период осенних каникул</t>
  </si>
  <si>
    <t>Увеличение в связи с выделением в течение года субсидии из областного бюджета по данному направлению расходов</t>
  </si>
  <si>
    <t>Превышени фактических расходов над первоначальным планов в связи с увеличением детей, переданных в приемную семью</t>
  </si>
  <si>
    <t xml:space="preserve">Увеличение объема средств сложилось в связи  с  увеличением расходов, связанных с передачей госархива в ведение муниципального образования
</t>
  </si>
  <si>
    <t>Выделение в течение года средств в связи с необходимостью проведения работ по созданию основы для  футбольного мини-поля, а также установкой видеонаблюдения на нем</t>
  </si>
  <si>
    <t>Выделение в течение года субсидии из областного бюджета на проведение мероприятий по переселению граждан из аварийного жилья</t>
  </si>
  <si>
    <t>Выделение в течение года дополнительных средст для обеспеченя необходимого уровн софинансирования при предоставлении субсидии из областного бюджета на проведение мероприятий по переселению граждан из аварийного жилья</t>
  </si>
  <si>
    <t>Отклонение факта от первоначального плана в связи с выделением в течение 2024 года  из областного бюджета  дополнительного финансирования на проведение восстановительных работ объектов ЖКХ,пострадавших от паводка.</t>
  </si>
  <si>
    <t>Отклонение факта от первоначального плана в связи с выделением из областного бюджета дополнительного финансирования на проведение восстановительных работ общего имущества МКД, пострадавших от паводка.</t>
  </si>
  <si>
    <t xml:space="preserve">Увеличение финансирования на поставку и замену ламп уличного освещения в течение </t>
  </si>
  <si>
    <t>Превышение фактических расходов над превоначальным планом в связи с выделением в течение года дотации из областного бюджета на оплату работ по засыпке дамбы в период паводка</t>
  </si>
  <si>
    <t>Превышение фактических расходов над превоначальным планом в связи с выделением в течение года дотации из областного бюджета на восстановление автомобильных дорог, пострадавших от паводка</t>
  </si>
  <si>
    <t>Превышение факта от первоначального плана в связи с предоставлением в течение года дотации из областного бюджета</t>
  </si>
  <si>
    <t>Превышение факта от первоначального плана в связи с выделением дополнительного финнасирования в течение года на установку остановочных павильонов</t>
  </si>
  <si>
    <t>Превышение факта от первоначального плана в связи с выделением дополнительного финнасирования в течение года на обеспечение осуществления пассажирских перевозок</t>
  </si>
  <si>
    <t>Превышение факта от первоначальногол плана в связи с выделением дополнительного финнасирования в течение года на восстановление трамвайных путей, пострадавших в результате весеннего паводка</t>
  </si>
  <si>
    <t>Превышение факта от первоначального плана в связи с выделением дополнительного финнасирования в течение года</t>
  </si>
  <si>
    <t>Выделение в течение года средств в связи с необходимостью реализации мероприятий программы переселения граждан из аварийного жилищного фонда</t>
  </si>
  <si>
    <t>Отклонение факта от первоначального плана в связи с выделением дополнительного финансирования на проведение восстановительных работ на дамбе</t>
  </si>
  <si>
    <t>Перечисление в городской бюджет средств граждан  в целях реализации инициативного проекта</t>
  </si>
  <si>
    <t>Расходы не произведены в связи с введением режима «Чрезвычайная ситуация» и не возможносью реализации мероприятий на данном учстке земли</t>
  </si>
  <si>
    <t>Выделение в течение года дополнительных средст для обеспеченя выполнения мероприятий</t>
  </si>
  <si>
    <t xml:space="preserve">Отмена проведения мероприятия,  приуроченного ко дню предпринимателя, в связи с введением режима «Чрезвычайная ситуация» </t>
  </si>
  <si>
    <t>Выделение в течение года средст из вышестоящих бюджетов</t>
  </si>
  <si>
    <t>Превышение факта над первоначальным планов в связи с необходимостью в течение 2024 года проведения работ разработке ПСД</t>
  </si>
  <si>
    <t>Превышение факта над первоначальным планов в связи с необходимостью в течение 2024 года проведения работ по благоустройству</t>
  </si>
  <si>
    <t>Перевыполнение факта над первоначальным планом в связи с выделением дополнительного финансирования на восстановление общественных территорий, пострадавших в результате паводка.</t>
  </si>
  <si>
    <t>Невыполнение первоначального плана в связи с уменьшением численнсти муниицпальных служащих, которым необходимо было получить дополнительное профессиональное образование</t>
  </si>
  <si>
    <t xml:space="preserve">
Средства перераспределены под фактическую потребность на проведение мероприятий, связанных с ликвидацией последствий весеннего паводка 2024 года</t>
  </si>
  <si>
    <t>Увеличение объема средств сложилось в связи дополнительными расходами на функционирование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</si>
</sst>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\.0\.00\.00000"/>
    <numFmt numFmtId="165" formatCode="#,##0.00_ ;[Red]\-#,##0.00\ "/>
  </numFmts>
  <fonts count="1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88">
    <xf numFmtId="0" fontId="0" fillId="0" borderId="0" xfId="0"/>
    <xf numFmtId="0" fontId="5" fillId="0" borderId="0" xfId="0" applyFont="1"/>
    <xf numFmtId="0" fontId="4" fillId="0" borderId="0" xfId="0" applyFont="1" applyAlignment="1" applyProtection="1">
      <alignment horizontal="center"/>
      <protection hidden="1"/>
    </xf>
    <xf numFmtId="0" fontId="5" fillId="0" borderId="4" xfId="0" applyFont="1" applyBorder="1"/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top"/>
      <protection hidden="1"/>
    </xf>
    <xf numFmtId="0" fontId="4" fillId="0" borderId="1" xfId="0" applyFont="1" applyBorder="1" applyAlignment="1">
      <alignment horizontal="center"/>
    </xf>
    <xf numFmtId="165" fontId="5" fillId="0" borderId="1" xfId="0" applyNumberFormat="1" applyFont="1" applyBorder="1"/>
    <xf numFmtId="165" fontId="4" fillId="2" borderId="1" xfId="0" applyNumberFormat="1" applyFont="1" applyFill="1" applyBorder="1"/>
    <xf numFmtId="10" fontId="4" fillId="2" borderId="1" xfId="0" applyNumberFormat="1" applyFont="1" applyFill="1" applyBorder="1"/>
    <xf numFmtId="0" fontId="4" fillId="0" borderId="1" xfId="0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3" borderId="1" xfId="0" applyFont="1" applyFill="1" applyBorder="1" applyAlignment="1">
      <alignment wrapText="1"/>
    </xf>
    <xf numFmtId="10" fontId="5" fillId="0" borderId="1" xfId="0" applyNumberFormat="1" applyFont="1" applyBorder="1"/>
    <xf numFmtId="10" fontId="5" fillId="0" borderId="1" xfId="0" applyNumberFormat="1" applyFont="1" applyBorder="1" applyAlignment="1">
      <alignment horizontal="center"/>
    </xf>
    <xf numFmtId="165" fontId="5" fillId="4" borderId="1" xfId="0" applyNumberFormat="1" applyFont="1" applyFill="1" applyBorder="1"/>
    <xf numFmtId="10" fontId="5" fillId="4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0" fontId="5" fillId="4" borderId="0" xfId="0" applyFont="1" applyFill="1"/>
    <xf numFmtId="0" fontId="5" fillId="4" borderId="1" xfId="0" applyFont="1" applyFill="1" applyBorder="1" applyAlignment="1">
      <alignment horizontal="left" wrapText="1"/>
    </xf>
    <xf numFmtId="10" fontId="5" fillId="4" borderId="1" xfId="0" applyNumberFormat="1" applyFont="1" applyFill="1" applyBorder="1" applyAlignment="1">
      <alignment horizontal="center"/>
    </xf>
    <xf numFmtId="0" fontId="4" fillId="3" borderId="0" xfId="0" applyFont="1" applyFill="1" applyAlignment="1" applyProtection="1">
      <alignment horizontal="center" wrapText="1"/>
      <protection hidden="1"/>
    </xf>
    <xf numFmtId="0" fontId="4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5" fillId="3" borderId="0" xfId="0" applyFont="1" applyFill="1" applyAlignment="1">
      <alignment wrapText="1"/>
    </xf>
    <xf numFmtId="10" fontId="5" fillId="0" borderId="1" xfId="0" applyNumberFormat="1" applyFont="1" applyBorder="1" applyAlignment="1">
      <alignment horizontal="right"/>
    </xf>
    <xf numFmtId="10" fontId="5" fillId="4" borderId="1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5" fillId="3" borderId="1" xfId="0" applyNumberFormat="1" applyFont="1" applyFill="1" applyBorder="1" applyAlignment="1">
      <alignment wrapText="1"/>
    </xf>
    <xf numFmtId="165" fontId="8" fillId="3" borderId="1" xfId="2" applyNumberFormat="1" applyFont="1" applyFill="1" applyBorder="1" applyAlignment="1" applyProtection="1">
      <alignment wrapText="1"/>
      <protection locked="0"/>
    </xf>
    <xf numFmtId="0" fontId="5" fillId="3" borderId="0" xfId="0" applyFont="1" applyFill="1"/>
    <xf numFmtId="164" fontId="5" fillId="4" borderId="6" xfId="0" applyNumberFormat="1" applyFont="1" applyFill="1" applyBorder="1" applyAlignment="1" applyProtection="1">
      <alignment wrapText="1"/>
      <protection hidden="1"/>
    </xf>
    <xf numFmtId="4" fontId="5" fillId="4" borderId="1" xfId="0" applyNumberFormat="1" applyFont="1" applyFill="1" applyBorder="1" applyAlignment="1" applyProtection="1">
      <alignment wrapText="1"/>
      <protection hidden="1"/>
    </xf>
    <xf numFmtId="165" fontId="5" fillId="0" borderId="0" xfId="0" applyNumberFormat="1" applyFont="1"/>
    <xf numFmtId="165" fontId="9" fillId="2" borderId="1" xfId="0" applyNumberFormat="1" applyFont="1" applyFill="1" applyBorder="1"/>
    <xf numFmtId="165" fontId="10" fillId="2" borderId="1" xfId="0" applyNumberFormat="1" applyFont="1" applyFill="1" applyBorder="1"/>
    <xf numFmtId="165" fontId="11" fillId="0" borderId="14" xfId="0" applyNumberFormat="1" applyFont="1" applyBorder="1" applyAlignment="1">
      <alignment horizontal="right" vertical="center"/>
    </xf>
    <xf numFmtId="165" fontId="5" fillId="5" borderId="1" xfId="0" applyNumberFormat="1" applyFont="1" applyFill="1" applyBorder="1"/>
    <xf numFmtId="4" fontId="5" fillId="0" borderId="0" xfId="0" applyNumberFormat="1" applyFont="1"/>
    <xf numFmtId="165" fontId="5" fillId="4" borderId="1" xfId="0" applyNumberFormat="1" applyFont="1" applyFill="1" applyBorder="1" applyAlignment="1">
      <alignment horizontal="center" vertical="center"/>
    </xf>
    <xf numFmtId="10" fontId="5" fillId="4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wrapText="1"/>
      <protection hidden="1"/>
    </xf>
    <xf numFmtId="10" fontId="5" fillId="0" borderId="1" xfId="0" applyNumberFormat="1" applyFont="1" applyBorder="1" applyAlignment="1">
      <alignment horizontal="right" vertical="center"/>
    </xf>
    <xf numFmtId="10" fontId="7" fillId="0" borderId="1" xfId="0" applyNumberFormat="1" applyFont="1" applyBorder="1"/>
    <xf numFmtId="165" fontId="5" fillId="4" borderId="1" xfId="0" applyNumberFormat="1" applyFont="1" applyFill="1" applyBorder="1" applyAlignment="1">
      <alignment horizontal="center"/>
    </xf>
    <xf numFmtId="10" fontId="12" fillId="3" borderId="1" xfId="0" applyNumberFormat="1" applyFont="1" applyFill="1" applyBorder="1"/>
    <xf numFmtId="10" fontId="5" fillId="3" borderId="1" xfId="0" applyNumberFormat="1" applyFont="1" applyFill="1" applyBorder="1"/>
    <xf numFmtId="10" fontId="5" fillId="3" borderId="1" xfId="0" applyNumberFormat="1" applyFont="1" applyFill="1" applyBorder="1" applyAlignment="1">
      <alignment horizontal="center" vertical="center"/>
    </xf>
    <xf numFmtId="9" fontId="5" fillId="4" borderId="1" xfId="0" applyNumberFormat="1" applyFont="1" applyFill="1" applyBorder="1" applyAlignment="1" applyProtection="1">
      <alignment wrapText="1"/>
      <protection hidden="1"/>
    </xf>
    <xf numFmtId="165" fontId="8" fillId="0" borderId="1" xfId="2" applyNumberFormat="1" applyFont="1" applyBorder="1" applyAlignment="1" applyProtection="1">
      <alignment wrapText="1"/>
      <protection locked="0"/>
    </xf>
    <xf numFmtId="164" fontId="5" fillId="0" borderId="3" xfId="0" applyNumberFormat="1" applyFont="1" applyBorder="1" applyAlignment="1" applyProtection="1">
      <alignment horizontal="center" wrapText="1"/>
      <protection hidden="1"/>
    </xf>
    <xf numFmtId="164" fontId="5" fillId="0" borderId="2" xfId="0" applyNumberFormat="1" applyFont="1" applyBorder="1" applyAlignment="1" applyProtection="1">
      <alignment horizontal="center" wrapText="1"/>
      <protection hidden="1"/>
    </xf>
    <xf numFmtId="164" fontId="5" fillId="0" borderId="6" xfId="0" applyNumberFormat="1" applyFont="1" applyBorder="1" applyAlignment="1" applyProtection="1">
      <alignment horizontal="center" wrapText="1"/>
      <protection hidden="1"/>
    </xf>
    <xf numFmtId="164" fontId="5" fillId="4" borderId="3" xfId="0" applyNumberFormat="1" applyFont="1" applyFill="1" applyBorder="1" applyAlignment="1" applyProtection="1">
      <alignment horizontal="center" wrapText="1"/>
      <protection hidden="1"/>
    </xf>
    <xf numFmtId="164" fontId="5" fillId="4" borderId="2" xfId="0" applyNumberFormat="1" applyFont="1" applyFill="1" applyBorder="1" applyAlignment="1" applyProtection="1">
      <alignment horizontal="center" wrapText="1"/>
      <protection hidden="1"/>
    </xf>
    <xf numFmtId="164" fontId="5" fillId="4" borderId="6" xfId="0" applyNumberFormat="1" applyFont="1" applyFill="1" applyBorder="1" applyAlignment="1" applyProtection="1">
      <alignment horizontal="center" wrapText="1"/>
      <protection hidden="1"/>
    </xf>
    <xf numFmtId="164" fontId="5" fillId="0" borderId="5" xfId="0" applyNumberFormat="1" applyFont="1" applyBorder="1" applyAlignment="1" applyProtection="1">
      <alignment horizontal="center" wrapText="1"/>
      <protection hidden="1"/>
    </xf>
    <xf numFmtId="164" fontId="4" fillId="2" borderId="3" xfId="0" applyNumberFormat="1" applyFont="1" applyFill="1" applyBorder="1" applyAlignment="1" applyProtection="1">
      <alignment horizontal="center" wrapText="1"/>
      <protection hidden="1"/>
    </xf>
    <xf numFmtId="164" fontId="4" fillId="2" borderId="2" xfId="0" applyNumberFormat="1" applyFont="1" applyFill="1" applyBorder="1" applyAlignment="1" applyProtection="1">
      <alignment horizontal="center" wrapText="1"/>
      <protection hidden="1"/>
    </xf>
    <xf numFmtId="164" fontId="4" fillId="2" borderId="6" xfId="0" applyNumberFormat="1" applyFont="1" applyFill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center" vertical="center"/>
      <protection hidden="1"/>
    </xf>
    <xf numFmtId="164" fontId="4" fillId="2" borderId="5" xfId="0" applyNumberFormat="1" applyFont="1" applyFill="1" applyBorder="1" applyAlignment="1" applyProtection="1">
      <alignment horizontal="center" wrapText="1"/>
      <protection hidden="1"/>
    </xf>
    <xf numFmtId="164" fontId="5" fillId="4" borderId="5" xfId="0" applyNumberFormat="1" applyFont="1" applyFill="1" applyBorder="1" applyAlignment="1" applyProtection="1">
      <alignment horizontal="center" wrapText="1"/>
      <protection hidden="1"/>
    </xf>
    <xf numFmtId="164" fontId="5" fillId="0" borderId="5" xfId="0" applyNumberFormat="1" applyFont="1" applyBorder="1" applyAlignment="1" applyProtection="1">
      <alignment horizontal="left" wrapText="1"/>
      <protection hidden="1"/>
    </xf>
    <xf numFmtId="164" fontId="5" fillId="0" borderId="2" xfId="0" applyNumberFormat="1" applyFont="1" applyBorder="1" applyAlignment="1" applyProtection="1">
      <alignment horizontal="left" wrapText="1"/>
      <protection hidden="1"/>
    </xf>
    <xf numFmtId="164" fontId="5" fillId="0" borderId="6" xfId="0" applyNumberFormat="1" applyFont="1" applyBorder="1" applyAlignment="1" applyProtection="1">
      <alignment horizontal="left" wrapText="1"/>
      <protection hidden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0;.&#1082;&#1088;&#1099;&#1083;&#1086;&#1074;&#1072;/Downloads/&#1055;&#1088;&#1086;&#1075;&#1088;&#1072;&#1084;&#1084;&#1099;%20(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95">
          <cell r="E95">
            <v>76055627</v>
          </cell>
        </row>
        <row r="96">
          <cell r="E96">
            <v>140442324</v>
          </cell>
        </row>
        <row r="116">
          <cell r="E116">
            <v>8487658.4499999993</v>
          </cell>
        </row>
        <row r="117">
          <cell r="E117">
            <v>59635026.020000003</v>
          </cell>
        </row>
        <row r="118">
          <cell r="E118">
            <v>9523590.7300000004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8"/>
  <sheetViews>
    <sheetView showGridLines="0" tabSelected="1" zoomScale="82" zoomScaleNormal="82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R61" sqref="R61"/>
    </sheetView>
  </sheetViews>
  <sheetFormatPr defaultColWidth="9.140625" defaultRowHeight="15" x14ac:dyDescent="0.25"/>
  <cols>
    <col min="1" max="1" width="9.140625" style="1" customWidth="1"/>
    <col min="2" max="2" width="8.140625" style="1" customWidth="1"/>
    <col min="3" max="3" width="9.140625" style="1" customWidth="1"/>
    <col min="4" max="4" width="21.28515625" style="1" customWidth="1"/>
    <col min="5" max="5" width="6.28515625" style="1" hidden="1" customWidth="1"/>
    <col min="6" max="6" width="9.42578125" style="1" customWidth="1"/>
    <col min="7" max="7" width="20.42578125" style="1" customWidth="1"/>
    <col min="8" max="8" width="21.140625" style="1" customWidth="1"/>
    <col min="9" max="12" width="0" style="1" hidden="1" customWidth="1"/>
    <col min="13" max="13" width="17.28515625" style="1" bestFit="1" customWidth="1"/>
    <col min="14" max="14" width="22.5703125" style="1" customWidth="1"/>
    <col min="15" max="15" width="20.140625" style="1" customWidth="1"/>
    <col min="16" max="16" width="16.85546875" style="1" customWidth="1"/>
    <col min="17" max="17" width="23.140625" style="1" customWidth="1"/>
    <col min="18" max="18" width="64.42578125" style="29" customWidth="1"/>
    <col min="19" max="239" width="9.140625" style="1" customWidth="1"/>
    <col min="240" max="16384" width="9.140625" style="1"/>
  </cols>
  <sheetData>
    <row r="1" spans="1:53" ht="49.5" customHeight="1" x14ac:dyDescent="0.25">
      <c r="A1" s="66" t="s">
        <v>304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</row>
    <row r="2" spans="1:53" s="3" customFormat="1" ht="21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4" t="s">
        <v>14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ht="49.5" customHeight="1" x14ac:dyDescent="0.25">
      <c r="A3" s="71" t="s">
        <v>3</v>
      </c>
      <c r="B3" s="72"/>
      <c r="C3" s="72"/>
      <c r="D3" s="72"/>
      <c r="E3" s="72"/>
      <c r="F3" s="73"/>
      <c r="G3" s="67" t="s">
        <v>4</v>
      </c>
      <c r="H3" s="67" t="s">
        <v>5</v>
      </c>
      <c r="I3" s="4"/>
      <c r="J3" s="4"/>
      <c r="K3" s="4"/>
      <c r="L3" s="4"/>
      <c r="M3" s="67" t="s">
        <v>0</v>
      </c>
      <c r="N3" s="68" t="s">
        <v>6</v>
      </c>
      <c r="O3" s="68"/>
      <c r="P3" s="70" t="s">
        <v>15</v>
      </c>
      <c r="Q3" s="70"/>
      <c r="R3" s="69" t="s">
        <v>16</v>
      </c>
    </row>
    <row r="4" spans="1:53" ht="16.5" customHeight="1" x14ac:dyDescent="0.25">
      <c r="A4" s="74"/>
      <c r="B4" s="75"/>
      <c r="C4" s="75"/>
      <c r="D4" s="75"/>
      <c r="E4" s="75"/>
      <c r="F4" s="76"/>
      <c r="G4" s="67"/>
      <c r="H4" s="67"/>
      <c r="I4" s="10" t="s">
        <v>2</v>
      </c>
      <c r="J4" s="10" t="s">
        <v>1</v>
      </c>
      <c r="K4" s="10"/>
      <c r="L4" s="10"/>
      <c r="M4" s="67"/>
      <c r="N4" s="68"/>
      <c r="O4" s="68"/>
      <c r="P4" s="70"/>
      <c r="Q4" s="70"/>
      <c r="R4" s="69"/>
    </row>
    <row r="5" spans="1:53" ht="21.75" customHeight="1" x14ac:dyDescent="0.25">
      <c r="A5" s="77"/>
      <c r="B5" s="78"/>
      <c r="C5" s="78"/>
      <c r="D5" s="78"/>
      <c r="E5" s="78"/>
      <c r="F5" s="79"/>
      <c r="G5" s="67"/>
      <c r="H5" s="67"/>
      <c r="I5" s="11"/>
      <c r="J5" s="11"/>
      <c r="K5" s="11"/>
      <c r="L5" s="11"/>
      <c r="M5" s="67"/>
      <c r="N5" s="12" t="s">
        <v>7</v>
      </c>
      <c r="O5" s="13" t="s">
        <v>8</v>
      </c>
      <c r="P5" s="12" t="s">
        <v>7</v>
      </c>
      <c r="Q5" s="13" t="s">
        <v>8</v>
      </c>
      <c r="R5" s="69"/>
    </row>
    <row r="6" spans="1:53" ht="15" customHeight="1" thickBot="1" x14ac:dyDescent="0.3">
      <c r="A6" s="80">
        <v>1</v>
      </c>
      <c r="B6" s="81"/>
      <c r="C6" s="81"/>
      <c r="D6" s="81"/>
      <c r="E6" s="81"/>
      <c r="F6" s="82"/>
      <c r="G6" s="4">
        <v>2</v>
      </c>
      <c r="H6" s="4">
        <v>3</v>
      </c>
      <c r="I6" s="5"/>
      <c r="J6" s="5"/>
      <c r="K6" s="5"/>
      <c r="L6" s="5"/>
      <c r="M6" s="4">
        <v>4</v>
      </c>
      <c r="N6" s="6" t="s">
        <v>9</v>
      </c>
      <c r="O6" s="6" t="s">
        <v>10</v>
      </c>
      <c r="P6" s="6" t="s">
        <v>11</v>
      </c>
      <c r="Q6" s="6" t="s">
        <v>12</v>
      </c>
      <c r="R6" s="25">
        <v>9</v>
      </c>
    </row>
    <row r="7" spans="1:53" ht="41.25" customHeight="1" x14ac:dyDescent="0.25">
      <c r="A7" s="83" t="s">
        <v>60</v>
      </c>
      <c r="B7" s="64"/>
      <c r="C7" s="64"/>
      <c r="D7" s="64"/>
      <c r="E7" s="64"/>
      <c r="F7" s="65"/>
      <c r="G7" s="8">
        <f>G8+G11+G13+G17+G19+G21+G26+G30+G32+G34+G37+G39+G43+G46+G51+G53</f>
        <v>4512830146.2399998</v>
      </c>
      <c r="H7" s="8">
        <v>4705119772.46</v>
      </c>
      <c r="I7" s="8">
        <f t="shared" ref="I7:M7" si="0">I8+I11+I13+I17+I19+I21+I26+I30+I32+I34+I37+I39+I43+I46+I51+I53</f>
        <v>9852200</v>
      </c>
      <c r="J7" s="8">
        <f t="shared" si="0"/>
        <v>3755494001.6699991</v>
      </c>
      <c r="K7" s="8">
        <f t="shared" si="0"/>
        <v>9852200</v>
      </c>
      <c r="L7" s="8">
        <f t="shared" si="0"/>
        <v>61736231.589999989</v>
      </c>
      <c r="M7" s="8">
        <f t="shared" si="0"/>
        <v>4519658449.0699997</v>
      </c>
      <c r="N7" s="8">
        <f>M7-G7</f>
        <v>6828302.8299999237</v>
      </c>
      <c r="O7" s="9">
        <f t="shared" ref="O7:O74" si="1">M7/G7</f>
        <v>1.0015130866016948</v>
      </c>
      <c r="P7" s="8">
        <f>M7-H7</f>
        <v>-185461323.39000034</v>
      </c>
      <c r="Q7" s="9">
        <f>M7/H7</f>
        <v>0.96058308133290415</v>
      </c>
      <c r="R7" s="41"/>
    </row>
    <row r="8" spans="1:53" ht="42" customHeight="1" x14ac:dyDescent="0.25">
      <c r="A8" s="84" t="s">
        <v>20</v>
      </c>
      <c r="B8" s="60"/>
      <c r="C8" s="60"/>
      <c r="D8" s="60"/>
      <c r="E8" s="60"/>
      <c r="F8" s="61"/>
      <c r="G8" s="18">
        <f>G9+G10</f>
        <v>12443686.32</v>
      </c>
      <c r="H8" s="18">
        <v>12443686.32</v>
      </c>
      <c r="I8" s="18">
        <f t="shared" ref="I8:M8" si="2">I9+I10</f>
        <v>0</v>
      </c>
      <c r="J8" s="18">
        <f t="shared" si="2"/>
        <v>0</v>
      </c>
      <c r="K8" s="18">
        <f t="shared" si="2"/>
        <v>0</v>
      </c>
      <c r="L8" s="18">
        <f t="shared" si="2"/>
        <v>0</v>
      </c>
      <c r="M8" s="18">
        <f t="shared" si="2"/>
        <v>11750832.379999999</v>
      </c>
      <c r="N8" s="18">
        <f t="shared" ref="N8:N81" si="3">M8-G8</f>
        <v>-692853.94000000134</v>
      </c>
      <c r="O8" s="19">
        <f>M8/G8</f>
        <v>0.94432084495038915</v>
      </c>
      <c r="P8" s="18">
        <f t="shared" ref="P8:P77" si="4">M8-H8</f>
        <v>-692853.94000000134</v>
      </c>
      <c r="Q8" s="19">
        <f t="shared" ref="Q8:Q77" si="5">M8/H8</f>
        <v>0.94432084495038915</v>
      </c>
      <c r="R8" s="20"/>
    </row>
    <row r="9" spans="1:53" ht="89.25" customHeight="1" x14ac:dyDescent="0.25">
      <c r="A9" s="85" t="s">
        <v>61</v>
      </c>
      <c r="B9" s="86"/>
      <c r="C9" s="86"/>
      <c r="D9" s="86"/>
      <c r="E9" s="86"/>
      <c r="F9" s="87"/>
      <c r="G9" s="7">
        <v>870526.32</v>
      </c>
      <c r="H9" s="7">
        <v>870526.32</v>
      </c>
      <c r="I9" s="7"/>
      <c r="J9" s="7"/>
      <c r="K9" s="7"/>
      <c r="L9" s="7"/>
      <c r="M9" s="7">
        <v>866173.69</v>
      </c>
      <c r="N9" s="7">
        <f>M9-G9</f>
        <v>-4352.6300000000047</v>
      </c>
      <c r="O9" s="16">
        <f t="shared" si="1"/>
        <v>0.99500000183796855</v>
      </c>
      <c r="P9" s="7">
        <f t="shared" si="4"/>
        <v>-4352.6300000000047</v>
      </c>
      <c r="Q9" s="16">
        <f t="shared" si="5"/>
        <v>0.99500000183796855</v>
      </c>
      <c r="R9" s="14"/>
    </row>
    <row r="10" spans="1:53" ht="90" customHeight="1" x14ac:dyDescent="0.25">
      <c r="A10" s="85" t="s">
        <v>62</v>
      </c>
      <c r="B10" s="86"/>
      <c r="C10" s="86"/>
      <c r="D10" s="86"/>
      <c r="E10" s="86"/>
      <c r="F10" s="87"/>
      <c r="G10" s="7">
        <v>11573160</v>
      </c>
      <c r="H10" s="7">
        <v>11573160</v>
      </c>
      <c r="I10" s="7"/>
      <c r="J10" s="7"/>
      <c r="K10" s="7"/>
      <c r="L10" s="7"/>
      <c r="M10" s="7">
        <v>10884658.689999999</v>
      </c>
      <c r="N10" s="7">
        <f>M10-G10</f>
        <v>-688501.31000000052</v>
      </c>
      <c r="O10" s="49">
        <f>M10/G10</f>
        <v>0.94050878843807562</v>
      </c>
      <c r="P10" s="7">
        <f t="shared" si="4"/>
        <v>-688501.31000000052</v>
      </c>
      <c r="Q10" s="16">
        <f t="shared" si="5"/>
        <v>0.94050878843807562</v>
      </c>
      <c r="R10" s="14" t="s">
        <v>305</v>
      </c>
    </row>
    <row r="11" spans="1:53" ht="45.75" customHeight="1" x14ac:dyDescent="0.25">
      <c r="A11" s="84" t="s">
        <v>21</v>
      </c>
      <c r="B11" s="60"/>
      <c r="C11" s="60"/>
      <c r="D11" s="60"/>
      <c r="E11" s="60"/>
      <c r="F11" s="61"/>
      <c r="G11" s="18">
        <f>G12</f>
        <v>9852222.2200000007</v>
      </c>
      <c r="H11" s="18">
        <v>9852200</v>
      </c>
      <c r="I11" s="18">
        <f t="shared" ref="I11:M11" si="6">I12</f>
        <v>9852200</v>
      </c>
      <c r="J11" s="18">
        <f t="shared" si="6"/>
        <v>9852200</v>
      </c>
      <c r="K11" s="18">
        <f t="shared" si="6"/>
        <v>9852200</v>
      </c>
      <c r="L11" s="18">
        <f t="shared" si="6"/>
        <v>9852200</v>
      </c>
      <c r="M11" s="18">
        <f t="shared" si="6"/>
        <v>9852200</v>
      </c>
      <c r="N11" s="18">
        <f t="shared" si="3"/>
        <v>-22.220000000670552</v>
      </c>
      <c r="O11" s="23" t="s">
        <v>13</v>
      </c>
      <c r="P11" s="18">
        <f t="shared" si="4"/>
        <v>0</v>
      </c>
      <c r="Q11" s="19">
        <f t="shared" si="5"/>
        <v>1</v>
      </c>
      <c r="R11" s="20"/>
    </row>
    <row r="12" spans="1:53" ht="73.5" customHeight="1" x14ac:dyDescent="0.25">
      <c r="A12" s="62" t="s">
        <v>63</v>
      </c>
      <c r="B12" s="57"/>
      <c r="C12" s="57"/>
      <c r="D12" s="57"/>
      <c r="E12" s="57"/>
      <c r="F12" s="58"/>
      <c r="G12" s="7">
        <v>9852222.2200000007</v>
      </c>
      <c r="H12" s="7">
        <v>9852200</v>
      </c>
      <c r="I12" s="7">
        <v>9852200</v>
      </c>
      <c r="J12" s="7">
        <v>9852200</v>
      </c>
      <c r="K12" s="7">
        <v>9852200</v>
      </c>
      <c r="L12" s="7">
        <v>9852200</v>
      </c>
      <c r="M12" s="7">
        <v>9852200</v>
      </c>
      <c r="N12" s="7">
        <f t="shared" si="3"/>
        <v>-22.220000000670552</v>
      </c>
      <c r="O12" s="16">
        <f>M12/G12</f>
        <v>0.99999774467125235</v>
      </c>
      <c r="P12" s="7">
        <f>M12-H12</f>
        <v>0</v>
      </c>
      <c r="Q12" s="16">
        <f t="shared" si="5"/>
        <v>1</v>
      </c>
      <c r="R12" s="15"/>
      <c r="S12" s="35"/>
    </row>
    <row r="13" spans="1:53" ht="36.75" customHeight="1" x14ac:dyDescent="0.25">
      <c r="A13" s="84" t="s">
        <v>220</v>
      </c>
      <c r="B13" s="60"/>
      <c r="C13" s="60"/>
      <c r="D13" s="60"/>
      <c r="E13" s="60"/>
      <c r="F13" s="61"/>
      <c r="G13" s="18">
        <f>G14+G15+G16</f>
        <v>1607260324.1399999</v>
      </c>
      <c r="H13" s="18">
        <v>1676619989.96</v>
      </c>
      <c r="I13" s="18">
        <f t="shared" ref="I13:M13" si="7">I14+I15+I16</f>
        <v>0</v>
      </c>
      <c r="J13" s="18">
        <f t="shared" si="7"/>
        <v>1556130179.8099997</v>
      </c>
      <c r="K13" s="18">
        <f t="shared" si="7"/>
        <v>0</v>
      </c>
      <c r="L13" s="18">
        <f t="shared" si="7"/>
        <v>49697902.149999999</v>
      </c>
      <c r="M13" s="18">
        <f t="shared" si="7"/>
        <v>1651048322.3000002</v>
      </c>
      <c r="N13" s="18">
        <f t="shared" si="3"/>
        <v>43787998.160000324</v>
      </c>
      <c r="O13" s="19">
        <f t="shared" si="1"/>
        <v>1.0272438742513166</v>
      </c>
      <c r="P13" s="18">
        <f t="shared" si="4"/>
        <v>-25571667.659999847</v>
      </c>
      <c r="Q13" s="19">
        <f t="shared" si="5"/>
        <v>0.98474808375593215</v>
      </c>
      <c r="R13" s="20"/>
    </row>
    <row r="14" spans="1:53" ht="63" customHeight="1" x14ac:dyDescent="0.25">
      <c r="A14" s="62" t="s">
        <v>64</v>
      </c>
      <c r="B14" s="57"/>
      <c r="C14" s="57"/>
      <c r="D14" s="57"/>
      <c r="E14" s="57"/>
      <c r="F14" s="58"/>
      <c r="G14" s="7">
        <v>753266324.13999999</v>
      </c>
      <c r="H14" s="7">
        <v>761060816.78999996</v>
      </c>
      <c r="I14" s="7"/>
      <c r="J14" s="7">
        <v>746501006.30999994</v>
      </c>
      <c r="K14" s="7">
        <v>0</v>
      </c>
      <c r="L14" s="7">
        <v>48759267.990000002</v>
      </c>
      <c r="M14" s="7">
        <v>742786426.82000005</v>
      </c>
      <c r="N14" s="7">
        <f>M14-G14</f>
        <v>-10479897.319999933</v>
      </c>
      <c r="O14" s="16">
        <f t="shared" si="1"/>
        <v>0.98608739434626291</v>
      </c>
      <c r="P14" s="7">
        <f t="shared" si="4"/>
        <v>-18274389.969999909</v>
      </c>
      <c r="Q14" s="16">
        <f t="shared" si="5"/>
        <v>0.97598826589565135</v>
      </c>
      <c r="R14" s="15"/>
      <c r="S14" s="35"/>
    </row>
    <row r="15" spans="1:53" ht="78.75" customHeight="1" x14ac:dyDescent="0.25">
      <c r="A15" s="62" t="s">
        <v>65</v>
      </c>
      <c r="B15" s="57"/>
      <c r="C15" s="57"/>
      <c r="D15" s="57"/>
      <c r="E15" s="57"/>
      <c r="F15" s="58"/>
      <c r="G15" s="7">
        <v>783979000</v>
      </c>
      <c r="H15" s="7">
        <v>868638000</v>
      </c>
      <c r="I15" s="7"/>
      <c r="J15" s="7">
        <v>783995907.15999997</v>
      </c>
      <c r="K15" s="7">
        <v>0</v>
      </c>
      <c r="L15" s="7">
        <v>938634.16</v>
      </c>
      <c r="M15" s="7">
        <v>868638000</v>
      </c>
      <c r="N15" s="7">
        <f t="shared" ref="N15:N36" si="8">M15-G15</f>
        <v>84659000</v>
      </c>
      <c r="O15" s="16">
        <f t="shared" si="1"/>
        <v>1.1079863108578163</v>
      </c>
      <c r="P15" s="7">
        <f t="shared" si="4"/>
        <v>0</v>
      </c>
      <c r="Q15" s="16">
        <f t="shared" si="5"/>
        <v>1</v>
      </c>
      <c r="R15" s="15" t="s">
        <v>306</v>
      </c>
      <c r="S15" s="35"/>
    </row>
    <row r="16" spans="1:53" ht="54" customHeight="1" x14ac:dyDescent="0.25">
      <c r="A16" s="56" t="s">
        <v>66</v>
      </c>
      <c r="B16" s="57"/>
      <c r="C16" s="57"/>
      <c r="D16" s="57"/>
      <c r="E16" s="57"/>
      <c r="F16" s="58"/>
      <c r="G16" s="7">
        <v>70015000</v>
      </c>
      <c r="H16" s="7">
        <v>46921173.170000002</v>
      </c>
      <c r="I16" s="7"/>
      <c r="J16" s="7">
        <v>25633266.34</v>
      </c>
      <c r="K16" s="7">
        <v>0</v>
      </c>
      <c r="L16" s="7">
        <v>0</v>
      </c>
      <c r="M16" s="7">
        <v>39623895.479999997</v>
      </c>
      <c r="N16" s="7">
        <f t="shared" si="8"/>
        <v>-30391104.520000003</v>
      </c>
      <c r="O16" s="16">
        <f t="shared" si="1"/>
        <v>0.56593437806184388</v>
      </c>
      <c r="P16" s="7">
        <f t="shared" si="4"/>
        <v>-7297277.6900000051</v>
      </c>
      <c r="Q16" s="16">
        <f t="shared" si="5"/>
        <v>0.84447793614278877</v>
      </c>
      <c r="R16" s="14" t="s">
        <v>305</v>
      </c>
    </row>
    <row r="17" spans="1:19" ht="66.75" customHeight="1" x14ac:dyDescent="0.25">
      <c r="A17" s="59" t="s">
        <v>22</v>
      </c>
      <c r="B17" s="60"/>
      <c r="C17" s="60"/>
      <c r="D17" s="60"/>
      <c r="E17" s="60"/>
      <c r="F17" s="61"/>
      <c r="G17" s="18">
        <f>G18</f>
        <v>24085600</v>
      </c>
      <c r="H17" s="18">
        <v>24085600</v>
      </c>
      <c r="I17" s="18">
        <f t="shared" ref="I17:M17" si="9">I18</f>
        <v>0</v>
      </c>
      <c r="J17" s="18">
        <f t="shared" si="9"/>
        <v>17614270.609999999</v>
      </c>
      <c r="K17" s="18">
        <f t="shared" si="9"/>
        <v>0</v>
      </c>
      <c r="L17" s="18">
        <f t="shared" si="9"/>
        <v>201331.3</v>
      </c>
      <c r="M17" s="18">
        <f t="shared" si="9"/>
        <v>9570914.1600000001</v>
      </c>
      <c r="N17" s="18">
        <f t="shared" si="3"/>
        <v>-14514685.84</v>
      </c>
      <c r="O17" s="19">
        <f t="shared" si="1"/>
        <v>0.39737080081044274</v>
      </c>
      <c r="P17" s="18">
        <f t="shared" si="4"/>
        <v>-14514685.84</v>
      </c>
      <c r="Q17" s="19">
        <f t="shared" si="5"/>
        <v>0.39737080081044274</v>
      </c>
      <c r="R17" s="20"/>
    </row>
    <row r="18" spans="1:19" ht="78.75" customHeight="1" x14ac:dyDescent="0.25">
      <c r="A18" s="62" t="s">
        <v>67</v>
      </c>
      <c r="B18" s="57"/>
      <c r="C18" s="57"/>
      <c r="D18" s="57"/>
      <c r="E18" s="57"/>
      <c r="F18" s="58"/>
      <c r="G18" s="7">
        <v>24085600</v>
      </c>
      <c r="H18" s="7">
        <v>24085600</v>
      </c>
      <c r="I18" s="7"/>
      <c r="J18" s="7">
        <v>17614270.609999999</v>
      </c>
      <c r="K18" s="7">
        <v>0</v>
      </c>
      <c r="L18" s="7">
        <v>201331.3</v>
      </c>
      <c r="M18" s="7">
        <v>9570914.1600000001</v>
      </c>
      <c r="N18" s="7">
        <f t="shared" si="8"/>
        <v>-14514685.84</v>
      </c>
      <c r="O18" s="16">
        <f>M18/G18</f>
        <v>0.39737080081044274</v>
      </c>
      <c r="P18" s="7">
        <f t="shared" si="4"/>
        <v>-14514685.84</v>
      </c>
      <c r="Q18" s="16">
        <f t="shared" si="5"/>
        <v>0.39737080081044274</v>
      </c>
      <c r="R18" s="14" t="s">
        <v>287</v>
      </c>
    </row>
    <row r="19" spans="1:19" ht="83.25" customHeight="1" x14ac:dyDescent="0.25">
      <c r="A19" s="59" t="s">
        <v>23</v>
      </c>
      <c r="B19" s="60"/>
      <c r="C19" s="60"/>
      <c r="D19" s="60"/>
      <c r="E19" s="60"/>
      <c r="F19" s="61"/>
      <c r="G19" s="18">
        <f>G20</f>
        <v>9009500</v>
      </c>
      <c r="H19" s="18">
        <v>9518800</v>
      </c>
      <c r="I19" s="18">
        <f t="shared" ref="I19:M19" si="10">I20</f>
        <v>0</v>
      </c>
      <c r="J19" s="18">
        <f t="shared" si="10"/>
        <v>7459442.5800000001</v>
      </c>
      <c r="K19" s="18">
        <f t="shared" si="10"/>
        <v>0</v>
      </c>
      <c r="L19" s="18">
        <f t="shared" si="10"/>
        <v>125942.58</v>
      </c>
      <c r="M19" s="18">
        <f t="shared" si="10"/>
        <v>9458294.0700000003</v>
      </c>
      <c r="N19" s="18">
        <f t="shared" si="3"/>
        <v>448794.0700000003</v>
      </c>
      <c r="O19" s="19">
        <f t="shared" si="1"/>
        <v>1.049813426938232</v>
      </c>
      <c r="P19" s="18">
        <f t="shared" si="4"/>
        <v>-60505.929999999702</v>
      </c>
      <c r="Q19" s="19">
        <f t="shared" si="5"/>
        <v>0.99364353384880455</v>
      </c>
      <c r="R19" s="20"/>
    </row>
    <row r="20" spans="1:19" ht="63.75" customHeight="1" x14ac:dyDescent="0.25">
      <c r="A20" s="56" t="s">
        <v>68</v>
      </c>
      <c r="B20" s="57"/>
      <c r="C20" s="57"/>
      <c r="D20" s="57"/>
      <c r="E20" s="57"/>
      <c r="F20" s="58"/>
      <c r="G20" s="7">
        <v>9009500</v>
      </c>
      <c r="H20" s="7">
        <v>9518800</v>
      </c>
      <c r="I20" s="7"/>
      <c r="J20" s="7">
        <v>7459442.5800000001</v>
      </c>
      <c r="K20" s="7">
        <v>0</v>
      </c>
      <c r="L20" s="7">
        <v>125942.58</v>
      </c>
      <c r="M20" s="7">
        <v>9458294.0700000003</v>
      </c>
      <c r="N20" s="7">
        <f t="shared" si="8"/>
        <v>448794.0700000003</v>
      </c>
      <c r="O20" s="16">
        <f t="shared" si="1"/>
        <v>1.049813426938232</v>
      </c>
      <c r="P20" s="7">
        <f t="shared" si="4"/>
        <v>-60505.929999999702</v>
      </c>
      <c r="Q20" s="16">
        <f t="shared" si="5"/>
        <v>0.99364353384880455</v>
      </c>
      <c r="R20" s="14"/>
    </row>
    <row r="21" spans="1:19" ht="43.5" customHeight="1" x14ac:dyDescent="0.25">
      <c r="A21" s="59" t="s">
        <v>24</v>
      </c>
      <c r="B21" s="60"/>
      <c r="C21" s="60"/>
      <c r="D21" s="60"/>
      <c r="E21" s="60"/>
      <c r="F21" s="61"/>
      <c r="G21" s="18">
        <f>G22+G23+G24+G25</f>
        <v>1909345420.3499999</v>
      </c>
      <c r="H21" s="18">
        <v>2021591954.9200001</v>
      </c>
      <c r="I21" s="18">
        <f t="shared" ref="I21:M21" si="11">I22+I23+I24+I25</f>
        <v>0</v>
      </c>
      <c r="J21" s="18">
        <f t="shared" si="11"/>
        <v>1569551648.6500001</v>
      </c>
      <c r="K21" s="18">
        <f t="shared" si="11"/>
        <v>0</v>
      </c>
      <c r="L21" s="18">
        <f t="shared" si="11"/>
        <v>900000</v>
      </c>
      <c r="M21" s="18">
        <f t="shared" si="11"/>
        <v>1933348572.3899999</v>
      </c>
      <c r="N21" s="18">
        <f t="shared" si="3"/>
        <v>24003152.039999962</v>
      </c>
      <c r="O21" s="19">
        <f t="shared" si="1"/>
        <v>1.0125714036780207</v>
      </c>
      <c r="P21" s="18">
        <f t="shared" si="4"/>
        <v>-88243382.53000021</v>
      </c>
      <c r="Q21" s="19">
        <f t="shared" si="5"/>
        <v>0.95634955792377385</v>
      </c>
      <c r="R21" s="20"/>
    </row>
    <row r="22" spans="1:19" ht="60" x14ac:dyDescent="0.25">
      <c r="A22" s="62" t="s">
        <v>69</v>
      </c>
      <c r="B22" s="57"/>
      <c r="C22" s="57"/>
      <c r="D22" s="57"/>
      <c r="E22" s="57"/>
      <c r="F22" s="58"/>
      <c r="G22" s="7">
        <v>526559980.35000002</v>
      </c>
      <c r="H22" s="7">
        <v>630309544.91999996</v>
      </c>
      <c r="I22" s="7"/>
      <c r="J22" s="7">
        <v>474535821.64999998</v>
      </c>
      <c r="K22" s="7">
        <v>0</v>
      </c>
      <c r="L22" s="7">
        <v>150000</v>
      </c>
      <c r="M22" s="7">
        <v>556543550.78999996</v>
      </c>
      <c r="N22" s="7">
        <f t="shared" si="8"/>
        <v>29983570.439999938</v>
      </c>
      <c r="O22" s="16">
        <f t="shared" si="1"/>
        <v>1.05694236470472</v>
      </c>
      <c r="P22" s="7">
        <f t="shared" si="4"/>
        <v>-73765994.129999995</v>
      </c>
      <c r="Q22" s="16">
        <f t="shared" si="5"/>
        <v>0.88296862275921506</v>
      </c>
      <c r="R22" s="15" t="s">
        <v>224</v>
      </c>
      <c r="S22" s="35"/>
    </row>
    <row r="23" spans="1:19" ht="108" customHeight="1" x14ac:dyDescent="0.25">
      <c r="A23" s="62" t="s">
        <v>70</v>
      </c>
      <c r="B23" s="57"/>
      <c r="C23" s="57"/>
      <c r="D23" s="57"/>
      <c r="E23" s="57"/>
      <c r="F23" s="58"/>
      <c r="G23" s="7">
        <v>9781100</v>
      </c>
      <c r="H23" s="7">
        <v>10152800</v>
      </c>
      <c r="I23" s="7"/>
      <c r="J23" s="7">
        <v>9537200</v>
      </c>
      <c r="K23" s="7">
        <v>0</v>
      </c>
      <c r="L23" s="7">
        <v>0</v>
      </c>
      <c r="M23" s="7">
        <v>10152000</v>
      </c>
      <c r="N23" s="7">
        <f t="shared" si="8"/>
        <v>370900</v>
      </c>
      <c r="O23" s="16">
        <f t="shared" si="1"/>
        <v>1.0379200703397369</v>
      </c>
      <c r="P23" s="7">
        <f t="shared" si="4"/>
        <v>-800</v>
      </c>
      <c r="Q23" s="16">
        <f t="shared" si="5"/>
        <v>0.99992120400283668</v>
      </c>
      <c r="R23" s="14"/>
    </row>
    <row r="24" spans="1:19" ht="81.75" customHeight="1" x14ac:dyDescent="0.25">
      <c r="A24" s="62" t="s">
        <v>71</v>
      </c>
      <c r="B24" s="57"/>
      <c r="C24" s="57"/>
      <c r="D24" s="57"/>
      <c r="E24" s="57"/>
      <c r="F24" s="58"/>
      <c r="G24" s="7">
        <v>1249684100</v>
      </c>
      <c r="H24" s="7">
        <v>1257809400</v>
      </c>
      <c r="I24" s="7"/>
      <c r="J24" s="7">
        <v>1085478627</v>
      </c>
      <c r="K24" s="7">
        <v>0</v>
      </c>
      <c r="L24" s="7">
        <v>750000</v>
      </c>
      <c r="M24" s="7">
        <v>1257809400</v>
      </c>
      <c r="N24" s="7">
        <f t="shared" si="8"/>
        <v>8125300</v>
      </c>
      <c r="O24" s="16">
        <f t="shared" si="1"/>
        <v>1.0065018831559112</v>
      </c>
      <c r="P24" s="7">
        <f t="shared" si="4"/>
        <v>0</v>
      </c>
      <c r="Q24" s="16">
        <f t="shared" si="5"/>
        <v>1</v>
      </c>
      <c r="R24" s="14"/>
    </row>
    <row r="25" spans="1:19" ht="81.75" customHeight="1" x14ac:dyDescent="0.25">
      <c r="A25" s="57" t="s">
        <v>248</v>
      </c>
      <c r="B25" s="57"/>
      <c r="C25" s="57"/>
      <c r="D25" s="57"/>
      <c r="E25" s="57"/>
      <c r="F25" s="58"/>
      <c r="G25" s="7">
        <v>123320240</v>
      </c>
      <c r="H25" s="7">
        <v>123320210</v>
      </c>
      <c r="I25" s="7"/>
      <c r="J25" s="7"/>
      <c r="K25" s="7"/>
      <c r="L25" s="7"/>
      <c r="M25" s="7">
        <v>108843621.59999999</v>
      </c>
      <c r="N25" s="7">
        <f t="shared" si="8"/>
        <v>-14476618.400000006</v>
      </c>
      <c r="O25" s="16">
        <f t="shared" si="1"/>
        <v>0.882609550549042</v>
      </c>
      <c r="P25" s="7"/>
      <c r="Q25" s="16"/>
      <c r="R25" s="14" t="s">
        <v>305</v>
      </c>
    </row>
    <row r="26" spans="1:19" s="21" customFormat="1" ht="47.25" customHeight="1" x14ac:dyDescent="0.25">
      <c r="A26" s="59" t="s">
        <v>25</v>
      </c>
      <c r="B26" s="60"/>
      <c r="C26" s="60"/>
      <c r="D26" s="60"/>
      <c r="E26" s="60"/>
      <c r="F26" s="61"/>
      <c r="G26" s="18">
        <f>+G27+G28+G29</f>
        <v>177087271</v>
      </c>
      <c r="H26" s="18">
        <v>143147800</v>
      </c>
      <c r="I26" s="18">
        <f t="shared" ref="I26:Q26" si="12">+I27+I28+I29</f>
        <v>0</v>
      </c>
      <c r="J26" s="18">
        <f t="shared" si="12"/>
        <v>148594439.08000001</v>
      </c>
      <c r="K26" s="18">
        <f t="shared" si="12"/>
        <v>0</v>
      </c>
      <c r="L26" s="18">
        <f t="shared" si="12"/>
        <v>754436.48</v>
      </c>
      <c r="M26" s="18">
        <f t="shared" si="12"/>
        <v>119833943.91</v>
      </c>
      <c r="N26" s="18">
        <f t="shared" si="12"/>
        <v>-57253327.089999996</v>
      </c>
      <c r="O26" s="19">
        <f t="shared" si="1"/>
        <v>0.6766942831819911</v>
      </c>
      <c r="P26" s="18">
        <f t="shared" si="12"/>
        <v>-23313856.09</v>
      </c>
      <c r="Q26" s="18">
        <f t="shared" si="12"/>
        <v>2.1905631600995612</v>
      </c>
      <c r="R26" s="20"/>
    </row>
    <row r="27" spans="1:19" ht="49.5" customHeight="1" x14ac:dyDescent="0.25">
      <c r="A27" s="62" t="s">
        <v>72</v>
      </c>
      <c r="B27" s="57"/>
      <c r="C27" s="57"/>
      <c r="D27" s="57"/>
      <c r="E27" s="57"/>
      <c r="F27" s="58"/>
      <c r="G27" s="7">
        <v>133937778</v>
      </c>
      <c r="H27" s="7">
        <v>99998400</v>
      </c>
      <c r="I27" s="7"/>
      <c r="J27" s="7">
        <v>121084634.87</v>
      </c>
      <c r="K27" s="7">
        <v>0</v>
      </c>
      <c r="L27" s="7">
        <v>707235.88</v>
      </c>
      <c r="M27" s="7">
        <v>96675543.920000002</v>
      </c>
      <c r="N27" s="7">
        <f t="shared" si="8"/>
        <v>-37262234.079999998</v>
      </c>
      <c r="O27" s="16">
        <f t="shared" si="1"/>
        <v>0.72179444338698828</v>
      </c>
      <c r="P27" s="7">
        <f t="shared" si="4"/>
        <v>-3322856.0799999982</v>
      </c>
      <c r="Q27" s="16">
        <f t="shared" si="5"/>
        <v>0.96677090753452055</v>
      </c>
      <c r="R27" s="14" t="s">
        <v>18</v>
      </c>
    </row>
    <row r="28" spans="1:19" ht="41.25" customHeight="1" x14ac:dyDescent="0.25">
      <c r="A28" s="62" t="s">
        <v>73</v>
      </c>
      <c r="B28" s="57"/>
      <c r="C28" s="57"/>
      <c r="D28" s="57"/>
      <c r="E28" s="57"/>
      <c r="F28" s="58"/>
      <c r="G28" s="7">
        <v>32403598</v>
      </c>
      <c r="H28" s="7">
        <v>32403600</v>
      </c>
      <c r="I28" s="7"/>
      <c r="J28" s="7">
        <v>20215201.399999999</v>
      </c>
      <c r="K28" s="7">
        <v>0</v>
      </c>
      <c r="L28" s="7">
        <v>0</v>
      </c>
      <c r="M28" s="7">
        <v>14973260.43</v>
      </c>
      <c r="N28" s="7">
        <f t="shared" si="8"/>
        <v>-17430337.57</v>
      </c>
      <c r="O28" s="16">
        <f t="shared" si="1"/>
        <v>0.46208635318830948</v>
      </c>
      <c r="P28" s="7">
        <f t="shared" si="4"/>
        <v>-17430339.57</v>
      </c>
      <c r="Q28" s="16">
        <f t="shared" si="5"/>
        <v>0.4620863246676295</v>
      </c>
      <c r="R28" s="14" t="s">
        <v>18</v>
      </c>
    </row>
    <row r="29" spans="1:19" ht="51.75" customHeight="1" x14ac:dyDescent="0.25">
      <c r="A29" s="62" t="s">
        <v>74</v>
      </c>
      <c r="B29" s="57"/>
      <c r="C29" s="57"/>
      <c r="D29" s="57"/>
      <c r="E29" s="57"/>
      <c r="F29" s="58"/>
      <c r="G29" s="7">
        <v>10745895</v>
      </c>
      <c r="H29" s="7">
        <v>10745800</v>
      </c>
      <c r="I29" s="7"/>
      <c r="J29" s="7">
        <v>7294602.8099999996</v>
      </c>
      <c r="K29" s="7">
        <v>0</v>
      </c>
      <c r="L29" s="7">
        <v>47200.6</v>
      </c>
      <c r="M29" s="7">
        <v>8185139.5599999996</v>
      </c>
      <c r="N29" s="7">
        <f t="shared" si="8"/>
        <v>-2560755.4400000004</v>
      </c>
      <c r="O29" s="16">
        <f>M29/G29</f>
        <v>0.76169919397127928</v>
      </c>
      <c r="P29" s="7">
        <f t="shared" si="4"/>
        <v>-2560660.4400000004</v>
      </c>
      <c r="Q29" s="16">
        <f t="shared" si="5"/>
        <v>0.76170592789741109</v>
      </c>
      <c r="R29" s="14" t="s">
        <v>18</v>
      </c>
    </row>
    <row r="30" spans="1:19" ht="35.25" customHeight="1" x14ac:dyDescent="0.25">
      <c r="A30" s="59" t="s">
        <v>26</v>
      </c>
      <c r="B30" s="60"/>
      <c r="C30" s="60"/>
      <c r="D30" s="60"/>
      <c r="E30" s="60"/>
      <c r="F30" s="61"/>
      <c r="G30" s="18">
        <f>G31</f>
        <v>600000</v>
      </c>
      <c r="H30" s="18">
        <v>859961.63</v>
      </c>
      <c r="I30" s="18">
        <f t="shared" ref="I30:M30" si="13">I31</f>
        <v>0</v>
      </c>
      <c r="J30" s="18">
        <f t="shared" si="13"/>
        <v>446509</v>
      </c>
      <c r="K30" s="18">
        <f t="shared" si="13"/>
        <v>0</v>
      </c>
      <c r="L30" s="18">
        <f t="shared" si="13"/>
        <v>0</v>
      </c>
      <c r="M30" s="18">
        <f t="shared" si="13"/>
        <v>859961.63</v>
      </c>
      <c r="N30" s="18">
        <f t="shared" si="3"/>
        <v>259961.63</v>
      </c>
      <c r="O30" s="19">
        <f t="shared" si="1"/>
        <v>1.4332693833333334</v>
      </c>
      <c r="P30" s="18">
        <f t="shared" si="4"/>
        <v>0</v>
      </c>
      <c r="Q30" s="19">
        <f t="shared" si="5"/>
        <v>1</v>
      </c>
      <c r="R30" s="20"/>
    </row>
    <row r="31" spans="1:19" ht="45" x14ac:dyDescent="0.25">
      <c r="A31" s="62" t="s">
        <v>75</v>
      </c>
      <c r="B31" s="57"/>
      <c r="C31" s="57"/>
      <c r="D31" s="57"/>
      <c r="E31" s="57"/>
      <c r="F31" s="58"/>
      <c r="G31" s="7">
        <v>600000</v>
      </c>
      <c r="H31" s="7">
        <v>859961.63</v>
      </c>
      <c r="I31" s="7"/>
      <c r="J31" s="7">
        <v>446509</v>
      </c>
      <c r="K31" s="7">
        <v>0</v>
      </c>
      <c r="L31" s="7">
        <v>0</v>
      </c>
      <c r="M31" s="7">
        <v>859961.63</v>
      </c>
      <c r="N31" s="7">
        <f t="shared" si="8"/>
        <v>259961.63</v>
      </c>
      <c r="O31" s="16">
        <f>M31/G31</f>
        <v>1.4332693833333334</v>
      </c>
      <c r="P31" s="7">
        <f t="shared" si="4"/>
        <v>0</v>
      </c>
      <c r="Q31" s="16">
        <f t="shared" si="5"/>
        <v>1</v>
      </c>
      <c r="R31" s="14" t="s">
        <v>221</v>
      </c>
    </row>
    <row r="32" spans="1:19" ht="67.5" customHeight="1" x14ac:dyDescent="0.25">
      <c r="A32" s="59" t="s">
        <v>27</v>
      </c>
      <c r="B32" s="60"/>
      <c r="C32" s="60"/>
      <c r="D32" s="60"/>
      <c r="E32" s="60"/>
      <c r="F32" s="61"/>
      <c r="G32" s="18">
        <f>G33</f>
        <v>102864500</v>
      </c>
      <c r="H32" s="18">
        <v>102052400</v>
      </c>
      <c r="I32" s="18">
        <f t="shared" ref="I32:Q32" si="14">I33</f>
        <v>0</v>
      </c>
      <c r="J32" s="18">
        <f t="shared" si="14"/>
        <v>0</v>
      </c>
      <c r="K32" s="18">
        <f t="shared" si="14"/>
        <v>0</v>
      </c>
      <c r="L32" s="18">
        <f t="shared" si="14"/>
        <v>0</v>
      </c>
      <c r="M32" s="18">
        <f t="shared" si="14"/>
        <v>102052345.38</v>
      </c>
      <c r="N32" s="18">
        <f t="shared" si="14"/>
        <v>-812154.62000000477</v>
      </c>
      <c r="O32" s="19">
        <f t="shared" si="1"/>
        <v>0.99210461704475306</v>
      </c>
      <c r="P32" s="18">
        <f t="shared" si="14"/>
        <v>-54.620000004768372</v>
      </c>
      <c r="Q32" s="18" t="str">
        <f t="shared" si="14"/>
        <v>-</v>
      </c>
      <c r="R32" s="20"/>
    </row>
    <row r="33" spans="1:19" ht="52.5" customHeight="1" x14ac:dyDescent="0.25">
      <c r="A33" s="62" t="s">
        <v>76</v>
      </c>
      <c r="B33" s="57"/>
      <c r="C33" s="57"/>
      <c r="D33" s="57"/>
      <c r="E33" s="57"/>
      <c r="F33" s="58"/>
      <c r="G33" s="7">
        <v>102864500</v>
      </c>
      <c r="H33" s="7">
        <v>102052400</v>
      </c>
      <c r="I33" s="7"/>
      <c r="J33" s="7">
        <v>0</v>
      </c>
      <c r="K33" s="7">
        <v>0</v>
      </c>
      <c r="L33" s="7">
        <v>0</v>
      </c>
      <c r="M33" s="7">
        <v>102052345.38</v>
      </c>
      <c r="N33" s="7">
        <f t="shared" si="8"/>
        <v>-812154.62000000477</v>
      </c>
      <c r="O33" s="16">
        <f t="shared" si="1"/>
        <v>0.99210461704475306</v>
      </c>
      <c r="P33" s="7">
        <f t="shared" si="4"/>
        <v>-54.620000004768372</v>
      </c>
      <c r="Q33" s="30" t="s">
        <v>13</v>
      </c>
      <c r="R33" s="14"/>
    </row>
    <row r="34" spans="1:19" ht="31.5" customHeight="1" x14ac:dyDescent="0.25">
      <c r="A34" s="59" t="s">
        <v>28</v>
      </c>
      <c r="B34" s="60"/>
      <c r="C34" s="60"/>
      <c r="D34" s="60"/>
      <c r="E34" s="60"/>
      <c r="F34" s="61"/>
      <c r="G34" s="18">
        <f>G35+G36</f>
        <v>297548989.69</v>
      </c>
      <c r="H34" s="18">
        <v>327504800.67000002</v>
      </c>
      <c r="I34" s="18">
        <f t="shared" ref="I34:M34" si="15">I35+I36</f>
        <v>0</v>
      </c>
      <c r="J34" s="18">
        <f t="shared" si="15"/>
        <v>277129985.02999997</v>
      </c>
      <c r="K34" s="18">
        <f t="shared" si="15"/>
        <v>0</v>
      </c>
      <c r="L34" s="18">
        <f t="shared" si="15"/>
        <v>0</v>
      </c>
      <c r="M34" s="18">
        <f t="shared" si="15"/>
        <v>326722678.69</v>
      </c>
      <c r="N34" s="18">
        <f t="shared" si="3"/>
        <v>29173689</v>
      </c>
      <c r="O34" s="19">
        <f t="shared" si="1"/>
        <v>1.0980466747018516</v>
      </c>
      <c r="P34" s="18">
        <f t="shared" si="4"/>
        <v>-782121.98000001907</v>
      </c>
      <c r="Q34" s="19">
        <f t="shared" si="5"/>
        <v>0.99761187628883619</v>
      </c>
      <c r="R34" s="20"/>
    </row>
    <row r="35" spans="1:19" ht="60" x14ac:dyDescent="0.25">
      <c r="A35" s="62" t="s">
        <v>77</v>
      </c>
      <c r="B35" s="57"/>
      <c r="C35" s="57"/>
      <c r="D35" s="57"/>
      <c r="E35" s="57"/>
      <c r="F35" s="58"/>
      <c r="G35" s="7">
        <v>246503187.25999999</v>
      </c>
      <c r="H35" s="7">
        <v>287828825.35000002</v>
      </c>
      <c r="I35" s="7"/>
      <c r="J35" s="7">
        <v>277129985.02999997</v>
      </c>
      <c r="K35" s="7">
        <v>0</v>
      </c>
      <c r="L35" s="7">
        <v>0</v>
      </c>
      <c r="M35" s="7">
        <v>287046703.37</v>
      </c>
      <c r="N35" s="7">
        <f t="shared" si="8"/>
        <v>40543516.110000014</v>
      </c>
      <c r="O35" s="16">
        <f t="shared" si="1"/>
        <v>1.1644746121162182</v>
      </c>
      <c r="P35" s="7">
        <f t="shared" si="4"/>
        <v>-782121.98000001907</v>
      </c>
      <c r="Q35" s="16">
        <f t="shared" si="5"/>
        <v>0.99728268362611372</v>
      </c>
      <c r="R35" s="15" t="s">
        <v>224</v>
      </c>
      <c r="S35" s="35"/>
    </row>
    <row r="36" spans="1:19" ht="49.5" customHeight="1" x14ac:dyDescent="0.25">
      <c r="A36" s="57" t="s">
        <v>249</v>
      </c>
      <c r="B36" s="57"/>
      <c r="C36" s="57"/>
      <c r="D36" s="57"/>
      <c r="E36" s="57"/>
      <c r="F36" s="58"/>
      <c r="G36" s="7">
        <v>51045802.43</v>
      </c>
      <c r="H36" s="7">
        <v>39675975.32</v>
      </c>
      <c r="I36" s="7"/>
      <c r="J36" s="7"/>
      <c r="K36" s="7"/>
      <c r="L36" s="7"/>
      <c r="M36" s="7">
        <v>39675975.32</v>
      </c>
      <c r="N36" s="7">
        <f t="shared" si="8"/>
        <v>-11369827.109999999</v>
      </c>
      <c r="O36" s="16">
        <f>M36/G36</f>
        <v>0.77726225137528904</v>
      </c>
      <c r="P36" s="7">
        <f t="shared" si="4"/>
        <v>0</v>
      </c>
      <c r="Q36" s="16">
        <f>M36/H36</f>
        <v>1</v>
      </c>
      <c r="R36" s="15" t="s">
        <v>288</v>
      </c>
      <c r="S36" s="35"/>
    </row>
    <row r="37" spans="1:19" ht="40.5" customHeight="1" x14ac:dyDescent="0.25">
      <c r="A37" s="59" t="s">
        <v>29</v>
      </c>
      <c r="B37" s="60"/>
      <c r="C37" s="60"/>
      <c r="D37" s="60"/>
      <c r="E37" s="60"/>
      <c r="F37" s="61"/>
      <c r="G37" s="18">
        <f>G38</f>
        <v>140000</v>
      </c>
      <c r="H37" s="18">
        <v>592480.1</v>
      </c>
      <c r="I37" s="18">
        <f t="shared" ref="I37:M37" si="16">I38</f>
        <v>0</v>
      </c>
      <c r="J37" s="18">
        <f t="shared" si="16"/>
        <v>193638.5</v>
      </c>
      <c r="K37" s="18">
        <f t="shared" si="16"/>
        <v>0</v>
      </c>
      <c r="L37" s="18">
        <f t="shared" si="16"/>
        <v>0</v>
      </c>
      <c r="M37" s="18">
        <f t="shared" si="16"/>
        <v>592480.1</v>
      </c>
      <c r="N37" s="18">
        <f t="shared" si="3"/>
        <v>452480.1</v>
      </c>
      <c r="O37" s="19">
        <f t="shared" si="1"/>
        <v>4.2320007142857143</v>
      </c>
      <c r="P37" s="18">
        <f t="shared" si="4"/>
        <v>0</v>
      </c>
      <c r="Q37" s="19">
        <f t="shared" si="5"/>
        <v>1</v>
      </c>
      <c r="R37" s="22"/>
    </row>
    <row r="38" spans="1:19" ht="60.75" customHeight="1" x14ac:dyDescent="0.25">
      <c r="A38" s="56" t="s">
        <v>78</v>
      </c>
      <c r="B38" s="57"/>
      <c r="C38" s="57"/>
      <c r="D38" s="57"/>
      <c r="E38" s="57"/>
      <c r="F38" s="58"/>
      <c r="G38" s="7">
        <v>140000</v>
      </c>
      <c r="H38" s="7">
        <v>592480.1</v>
      </c>
      <c r="I38" s="7"/>
      <c r="J38" s="7">
        <v>193638.5</v>
      </c>
      <c r="K38" s="7">
        <v>0</v>
      </c>
      <c r="L38" s="7">
        <v>0</v>
      </c>
      <c r="M38" s="7">
        <v>592480.1</v>
      </c>
      <c r="N38" s="7">
        <f>M38-G38</f>
        <v>452480.1</v>
      </c>
      <c r="O38" s="16">
        <f t="shared" si="1"/>
        <v>4.2320007142857143</v>
      </c>
      <c r="P38" s="7">
        <f t="shared" si="4"/>
        <v>0</v>
      </c>
      <c r="Q38" s="16">
        <f t="shared" si="5"/>
        <v>1</v>
      </c>
      <c r="R38" s="14" t="s">
        <v>307</v>
      </c>
    </row>
    <row r="39" spans="1:19" ht="52.5" customHeight="1" x14ac:dyDescent="0.25">
      <c r="A39" s="59" t="s">
        <v>30</v>
      </c>
      <c r="B39" s="60"/>
      <c r="C39" s="60"/>
      <c r="D39" s="60"/>
      <c r="E39" s="60"/>
      <c r="F39" s="61"/>
      <c r="G39" s="18">
        <f>G40+G41+G42</f>
        <v>80693016.620000005</v>
      </c>
      <c r="H39" s="18">
        <v>86544176.829999998</v>
      </c>
      <c r="I39" s="18">
        <f t="shared" ref="I39:M39" si="17">I40+I41+I42</f>
        <v>0</v>
      </c>
      <c r="J39" s="18">
        <f t="shared" si="17"/>
        <v>72661139.789999992</v>
      </c>
      <c r="K39" s="18">
        <f t="shared" si="17"/>
        <v>0</v>
      </c>
      <c r="L39" s="18">
        <f t="shared" si="17"/>
        <v>49049.049999999996</v>
      </c>
      <c r="M39" s="18">
        <f t="shared" si="17"/>
        <v>85085293.819999993</v>
      </c>
      <c r="N39" s="18">
        <f t="shared" si="3"/>
        <v>4392277.1999999881</v>
      </c>
      <c r="O39" s="19">
        <f t="shared" si="1"/>
        <v>1.0544319370371804</v>
      </c>
      <c r="P39" s="18">
        <f t="shared" si="4"/>
        <v>-1458883.0100000054</v>
      </c>
      <c r="Q39" s="19">
        <f t="shared" si="5"/>
        <v>0.98314290962792661</v>
      </c>
      <c r="R39" s="20"/>
    </row>
    <row r="40" spans="1:19" ht="118.5" customHeight="1" x14ac:dyDescent="0.25">
      <c r="A40" s="62" t="s">
        <v>79</v>
      </c>
      <c r="B40" s="57"/>
      <c r="C40" s="57"/>
      <c r="D40" s="57"/>
      <c r="E40" s="57"/>
      <c r="F40" s="58"/>
      <c r="G40" s="7">
        <v>15258674.52</v>
      </c>
      <c r="H40" s="7">
        <v>17940127.829999998</v>
      </c>
      <c r="I40" s="7"/>
      <c r="J40" s="7">
        <v>15183767.74</v>
      </c>
      <c r="K40" s="7">
        <v>0</v>
      </c>
      <c r="L40" s="7">
        <v>355</v>
      </c>
      <c r="M40" s="7">
        <v>17911486.25</v>
      </c>
      <c r="N40" s="7">
        <f>M40-G40</f>
        <v>2652811.7300000004</v>
      </c>
      <c r="O40" s="16">
        <f t="shared" si="1"/>
        <v>1.1738559746144976</v>
      </c>
      <c r="P40" s="7">
        <f t="shared" si="4"/>
        <v>-28641.579999998212</v>
      </c>
      <c r="Q40" s="16">
        <f t="shared" si="5"/>
        <v>0.99840349075149271</v>
      </c>
      <c r="R40" s="15" t="s">
        <v>226</v>
      </c>
      <c r="S40" s="35"/>
    </row>
    <row r="41" spans="1:19" ht="51.75" customHeight="1" x14ac:dyDescent="0.25">
      <c r="A41" s="62" t="s">
        <v>80</v>
      </c>
      <c r="B41" s="57"/>
      <c r="C41" s="57"/>
      <c r="D41" s="57"/>
      <c r="E41" s="57"/>
      <c r="F41" s="58"/>
      <c r="G41" s="7">
        <v>4974195.93</v>
      </c>
      <c r="H41" s="7">
        <v>4981365.93</v>
      </c>
      <c r="I41" s="7"/>
      <c r="J41" s="7">
        <v>4337080.3899999997</v>
      </c>
      <c r="K41" s="7">
        <v>0</v>
      </c>
      <c r="L41" s="7">
        <v>9974.85</v>
      </c>
      <c r="M41" s="7">
        <v>4607830.2</v>
      </c>
      <c r="N41" s="7">
        <f t="shared" ref="N41:N50" si="18">M41-G41</f>
        <v>-366365.72999999952</v>
      </c>
      <c r="O41" s="16">
        <f t="shared" si="1"/>
        <v>0.92634674324137456</v>
      </c>
      <c r="P41" s="7">
        <f t="shared" si="4"/>
        <v>-373535.72999999952</v>
      </c>
      <c r="Q41" s="16">
        <f t="shared" si="5"/>
        <v>0.92501339286270834</v>
      </c>
      <c r="R41" s="15" t="s">
        <v>289</v>
      </c>
      <c r="S41" s="35"/>
    </row>
    <row r="42" spans="1:19" x14ac:dyDescent="0.25">
      <c r="A42" s="62" t="s">
        <v>81</v>
      </c>
      <c r="B42" s="57"/>
      <c r="C42" s="57"/>
      <c r="D42" s="57"/>
      <c r="E42" s="57"/>
      <c r="F42" s="58"/>
      <c r="G42" s="7">
        <v>60460146.170000002</v>
      </c>
      <c r="H42" s="7">
        <v>63622683.07</v>
      </c>
      <c r="I42" s="7"/>
      <c r="J42" s="7">
        <v>53140291.659999996</v>
      </c>
      <c r="K42" s="7">
        <v>0</v>
      </c>
      <c r="L42" s="7">
        <v>38719.199999999997</v>
      </c>
      <c r="M42" s="7">
        <v>62565977.369999997</v>
      </c>
      <c r="N42" s="7">
        <f t="shared" si="18"/>
        <v>2105831.1999999955</v>
      </c>
      <c r="O42" s="16">
        <f t="shared" si="1"/>
        <v>1.0348300712684169</v>
      </c>
      <c r="P42" s="7">
        <f t="shared" si="4"/>
        <v>-1056705.700000003</v>
      </c>
      <c r="Q42" s="16">
        <f t="shared" si="5"/>
        <v>0.9833910541176426</v>
      </c>
      <c r="R42" s="15"/>
      <c r="S42" s="35"/>
    </row>
    <row r="43" spans="1:19" ht="42.75" customHeight="1" x14ac:dyDescent="0.25">
      <c r="A43" s="59" t="s">
        <v>31</v>
      </c>
      <c r="B43" s="60"/>
      <c r="C43" s="60"/>
      <c r="D43" s="60"/>
      <c r="E43" s="60"/>
      <c r="F43" s="61"/>
      <c r="G43" s="18">
        <f>G44+G45</f>
        <v>22630596.899999999</v>
      </c>
      <c r="H43" s="18">
        <v>24613138.609999999</v>
      </c>
      <c r="I43" s="18">
        <f t="shared" ref="I43:M43" si="19">I44+I45</f>
        <v>0</v>
      </c>
      <c r="J43" s="18">
        <f t="shared" si="19"/>
        <v>26688942.620000001</v>
      </c>
      <c r="K43" s="18">
        <f t="shared" si="19"/>
        <v>0</v>
      </c>
      <c r="L43" s="18">
        <f t="shared" si="19"/>
        <v>0</v>
      </c>
      <c r="M43" s="18">
        <f t="shared" si="19"/>
        <v>23789303.879999999</v>
      </c>
      <c r="N43" s="18">
        <f t="shared" si="3"/>
        <v>1158706.9800000004</v>
      </c>
      <c r="O43" s="19">
        <f t="shared" si="1"/>
        <v>1.0512009022616633</v>
      </c>
      <c r="P43" s="18">
        <f t="shared" si="4"/>
        <v>-823834.73000000045</v>
      </c>
      <c r="Q43" s="19">
        <f t="shared" si="5"/>
        <v>0.96652866003585225</v>
      </c>
      <c r="R43" s="20"/>
    </row>
    <row r="44" spans="1:19" ht="30" customHeight="1" x14ac:dyDescent="0.25">
      <c r="A44" s="62" t="s">
        <v>82</v>
      </c>
      <c r="B44" s="57"/>
      <c r="C44" s="57"/>
      <c r="D44" s="57"/>
      <c r="E44" s="57"/>
      <c r="F44" s="58"/>
      <c r="G44" s="7">
        <v>2625896.9</v>
      </c>
      <c r="H44" s="7">
        <v>3408438.61</v>
      </c>
      <c r="I44" s="7"/>
      <c r="J44" s="7">
        <v>3838594.86</v>
      </c>
      <c r="K44" s="7">
        <v>0</v>
      </c>
      <c r="L44" s="7">
        <v>0</v>
      </c>
      <c r="M44" s="7">
        <v>2597495.3199999998</v>
      </c>
      <c r="N44" s="7">
        <f t="shared" si="18"/>
        <v>-28401.580000000075</v>
      </c>
      <c r="O44" s="16">
        <f t="shared" si="1"/>
        <v>0.98918404603013921</v>
      </c>
      <c r="P44" s="7">
        <f t="shared" si="4"/>
        <v>-810943.29</v>
      </c>
      <c r="Q44" s="16">
        <f t="shared" si="5"/>
        <v>0.76207777730812643</v>
      </c>
      <c r="R44" s="14"/>
    </row>
    <row r="45" spans="1:19" ht="44.25" customHeight="1" x14ac:dyDescent="0.25">
      <c r="A45" s="62" t="s">
        <v>83</v>
      </c>
      <c r="B45" s="57"/>
      <c r="C45" s="57"/>
      <c r="D45" s="57"/>
      <c r="E45" s="57"/>
      <c r="F45" s="58"/>
      <c r="G45" s="7">
        <v>20004700</v>
      </c>
      <c r="H45" s="7">
        <v>21204700</v>
      </c>
      <c r="I45" s="7"/>
      <c r="J45" s="7">
        <v>22850347.760000002</v>
      </c>
      <c r="K45" s="7">
        <v>0</v>
      </c>
      <c r="L45" s="7">
        <v>0</v>
      </c>
      <c r="M45" s="7">
        <v>21191808.559999999</v>
      </c>
      <c r="N45" s="7">
        <f t="shared" si="18"/>
        <v>1187108.5599999987</v>
      </c>
      <c r="O45" s="16">
        <f>M45/G45</f>
        <v>1.0593414827515533</v>
      </c>
      <c r="P45" s="7">
        <f t="shared" si="4"/>
        <v>-12891.440000001341</v>
      </c>
      <c r="Q45" s="16">
        <f t="shared" si="5"/>
        <v>0.99939204798936077</v>
      </c>
      <c r="R45" s="15" t="s">
        <v>308</v>
      </c>
    </row>
    <row r="46" spans="1:19" ht="57" customHeight="1" x14ac:dyDescent="0.25">
      <c r="A46" s="59" t="s">
        <v>32</v>
      </c>
      <c r="B46" s="60"/>
      <c r="C46" s="60"/>
      <c r="D46" s="60"/>
      <c r="E46" s="60"/>
      <c r="F46" s="61"/>
      <c r="G46" s="18">
        <f>G47+G48+G49+G50</f>
        <v>74304479</v>
      </c>
      <c r="H46" s="18">
        <v>74304479</v>
      </c>
      <c r="I46" s="18">
        <f t="shared" ref="I46:M46" si="20">I47+I48+I49+I50</f>
        <v>0</v>
      </c>
      <c r="J46" s="18">
        <f t="shared" si="20"/>
        <v>69171606</v>
      </c>
      <c r="K46" s="18">
        <f t="shared" si="20"/>
        <v>0</v>
      </c>
      <c r="L46" s="18">
        <f t="shared" si="20"/>
        <v>155370.03</v>
      </c>
      <c r="M46" s="18">
        <f t="shared" si="20"/>
        <v>73150790.920000002</v>
      </c>
      <c r="N46" s="18">
        <f t="shared" si="3"/>
        <v>-1153688.0799999982</v>
      </c>
      <c r="O46" s="19">
        <f t="shared" si="1"/>
        <v>0.98447350556081559</v>
      </c>
      <c r="P46" s="18">
        <f t="shared" si="4"/>
        <v>-1153688.0799999982</v>
      </c>
      <c r="Q46" s="19">
        <f t="shared" si="5"/>
        <v>0.98447350556081559</v>
      </c>
      <c r="R46" s="20"/>
    </row>
    <row r="47" spans="1:19" ht="53.25" customHeight="1" x14ac:dyDescent="0.25">
      <c r="A47" s="62" t="s">
        <v>84</v>
      </c>
      <c r="B47" s="57"/>
      <c r="C47" s="57"/>
      <c r="D47" s="57"/>
      <c r="E47" s="57"/>
      <c r="F47" s="58"/>
      <c r="G47" s="7">
        <v>6577288.7999999998</v>
      </c>
      <c r="H47" s="7">
        <v>6577288.7999999998</v>
      </c>
      <c r="I47" s="7"/>
      <c r="J47" s="7">
        <v>6588820.8799999999</v>
      </c>
      <c r="K47" s="7">
        <v>0</v>
      </c>
      <c r="L47" s="7">
        <v>0</v>
      </c>
      <c r="M47" s="7">
        <v>6577288.7999999998</v>
      </c>
      <c r="N47" s="7">
        <f t="shared" si="18"/>
        <v>0</v>
      </c>
      <c r="O47" s="16">
        <f t="shared" si="1"/>
        <v>1</v>
      </c>
      <c r="P47" s="7">
        <f t="shared" si="4"/>
        <v>0</v>
      </c>
      <c r="Q47" s="16">
        <f t="shared" si="5"/>
        <v>1</v>
      </c>
      <c r="R47" s="15"/>
    </row>
    <row r="48" spans="1:19" ht="63" customHeight="1" x14ac:dyDescent="0.25">
      <c r="A48" s="62" t="s">
        <v>85</v>
      </c>
      <c r="B48" s="57"/>
      <c r="C48" s="57"/>
      <c r="D48" s="57"/>
      <c r="E48" s="57"/>
      <c r="F48" s="58"/>
      <c r="G48" s="7">
        <v>701190.2</v>
      </c>
      <c r="H48" s="7">
        <v>701190.2</v>
      </c>
      <c r="I48" s="7"/>
      <c r="J48" s="7">
        <v>652916.65</v>
      </c>
      <c r="K48" s="7">
        <v>0</v>
      </c>
      <c r="L48" s="7">
        <v>532</v>
      </c>
      <c r="M48" s="7">
        <v>701190.2</v>
      </c>
      <c r="N48" s="7">
        <f t="shared" si="18"/>
        <v>0</v>
      </c>
      <c r="O48" s="16">
        <f t="shared" si="1"/>
        <v>1</v>
      </c>
      <c r="P48" s="7">
        <f t="shared" si="4"/>
        <v>0</v>
      </c>
      <c r="Q48" s="16">
        <f t="shared" si="5"/>
        <v>1</v>
      </c>
      <c r="R48" s="33"/>
    </row>
    <row r="49" spans="1:18" ht="36.75" customHeight="1" x14ac:dyDescent="0.25">
      <c r="A49" s="62" t="s">
        <v>86</v>
      </c>
      <c r="B49" s="57"/>
      <c r="C49" s="57"/>
      <c r="D49" s="57"/>
      <c r="E49" s="57"/>
      <c r="F49" s="58"/>
      <c r="G49" s="7">
        <v>39849600</v>
      </c>
      <c r="H49" s="7">
        <v>37860868.969999999</v>
      </c>
      <c r="I49" s="7"/>
      <c r="J49" s="7">
        <v>38553117.060000002</v>
      </c>
      <c r="K49" s="7">
        <v>0</v>
      </c>
      <c r="L49" s="7">
        <v>144658</v>
      </c>
      <c r="M49" s="7">
        <v>36940553.039999999</v>
      </c>
      <c r="N49" s="7">
        <f t="shared" si="18"/>
        <v>-2909046.9600000009</v>
      </c>
      <c r="O49" s="16">
        <f>M49/G49</f>
        <v>0.92699934353167912</v>
      </c>
      <c r="P49" s="7">
        <f t="shared" si="4"/>
        <v>-920315.9299999997</v>
      </c>
      <c r="Q49" s="16">
        <f t="shared" si="5"/>
        <v>0.97569216040104001</v>
      </c>
      <c r="R49" s="15" t="s">
        <v>300</v>
      </c>
    </row>
    <row r="50" spans="1:18" ht="63" customHeight="1" x14ac:dyDescent="0.25">
      <c r="A50" s="62" t="s">
        <v>87</v>
      </c>
      <c r="B50" s="57"/>
      <c r="C50" s="57"/>
      <c r="D50" s="57"/>
      <c r="E50" s="57"/>
      <c r="F50" s="58"/>
      <c r="G50" s="7">
        <v>27176400</v>
      </c>
      <c r="H50" s="7">
        <v>29165131.030000001</v>
      </c>
      <c r="I50" s="7"/>
      <c r="J50" s="7">
        <v>23376751.41</v>
      </c>
      <c r="K50" s="7">
        <v>0</v>
      </c>
      <c r="L50" s="7">
        <v>10180.030000000001</v>
      </c>
      <c r="M50" s="7">
        <v>28931758.879999999</v>
      </c>
      <c r="N50" s="7">
        <f t="shared" si="18"/>
        <v>1755358.879999999</v>
      </c>
      <c r="O50" s="16">
        <f t="shared" si="1"/>
        <v>1.0645912953886461</v>
      </c>
      <c r="P50" s="7">
        <f t="shared" si="4"/>
        <v>-233372.15000000224</v>
      </c>
      <c r="Q50" s="16">
        <f t="shared" si="5"/>
        <v>0.99199824784740553</v>
      </c>
      <c r="R50" s="14" t="s">
        <v>310</v>
      </c>
    </row>
    <row r="51" spans="1:18" ht="57" customHeight="1" x14ac:dyDescent="0.25">
      <c r="A51" s="59" t="s">
        <v>229</v>
      </c>
      <c r="B51" s="60"/>
      <c r="C51" s="60"/>
      <c r="D51" s="60"/>
      <c r="E51" s="60"/>
      <c r="F51" s="61"/>
      <c r="G51" s="18">
        <f>G52</f>
        <v>0</v>
      </c>
      <c r="H51" s="18">
        <v>1108002</v>
      </c>
      <c r="I51" s="18">
        <f t="shared" ref="I51:M51" si="21">I52</f>
        <v>0</v>
      </c>
      <c r="J51" s="18">
        <f t="shared" si="21"/>
        <v>0</v>
      </c>
      <c r="K51" s="18">
        <f t="shared" si="21"/>
        <v>0</v>
      </c>
      <c r="L51" s="18">
        <f t="shared" si="21"/>
        <v>0</v>
      </c>
      <c r="M51" s="18">
        <f t="shared" si="21"/>
        <v>1033907.33</v>
      </c>
      <c r="N51" s="18">
        <f t="shared" ref="N51:N52" si="22">M51-G51</f>
        <v>1033907.33</v>
      </c>
      <c r="O51" s="44" t="s">
        <v>13</v>
      </c>
      <c r="P51" s="18"/>
      <c r="Q51" s="19"/>
      <c r="R51" s="20"/>
    </row>
    <row r="52" spans="1:18" ht="170.25" customHeight="1" x14ac:dyDescent="0.25">
      <c r="A52" s="57" t="s">
        <v>230</v>
      </c>
      <c r="B52" s="57"/>
      <c r="C52" s="57"/>
      <c r="D52" s="57"/>
      <c r="E52" s="57"/>
      <c r="F52" s="58"/>
      <c r="G52" s="7">
        <v>0</v>
      </c>
      <c r="H52" s="7">
        <v>1108002</v>
      </c>
      <c r="I52" s="7"/>
      <c r="J52" s="7"/>
      <c r="K52" s="7"/>
      <c r="L52" s="7"/>
      <c r="M52" s="7">
        <v>1033907.33</v>
      </c>
      <c r="N52" s="7">
        <f t="shared" si="22"/>
        <v>1033907.33</v>
      </c>
      <c r="O52" s="16" t="s">
        <v>13</v>
      </c>
      <c r="P52" s="7">
        <f t="shared" ref="P52" si="23">M52-H52</f>
        <v>-74094.670000000042</v>
      </c>
      <c r="Q52" s="16">
        <f t="shared" ref="Q52" si="24">M52/H52</f>
        <v>0.93312767485979264</v>
      </c>
      <c r="R52" s="14" t="s">
        <v>309</v>
      </c>
    </row>
    <row r="53" spans="1:18" ht="57" customHeight="1" x14ac:dyDescent="0.25">
      <c r="A53" s="59" t="s">
        <v>231</v>
      </c>
      <c r="B53" s="60"/>
      <c r="C53" s="60"/>
      <c r="D53" s="60"/>
      <c r="E53" s="60"/>
      <c r="F53" s="61"/>
      <c r="G53" s="18">
        <f>G54+G55</f>
        <v>184964540</v>
      </c>
      <c r="H53" s="18">
        <v>190280302.41999999</v>
      </c>
      <c r="I53" s="18"/>
      <c r="J53" s="18"/>
      <c r="K53" s="18"/>
      <c r="L53" s="18"/>
      <c r="M53" s="18">
        <v>161508608.11000001</v>
      </c>
      <c r="N53" s="18">
        <v>1033907.33</v>
      </c>
      <c r="O53" s="19">
        <f t="shared" si="1"/>
        <v>0.87318687198097544</v>
      </c>
      <c r="P53" s="18"/>
      <c r="Q53" s="19"/>
      <c r="R53" s="20"/>
    </row>
    <row r="54" spans="1:18" ht="37.5" customHeight="1" x14ac:dyDescent="0.25">
      <c r="A54" s="57" t="s">
        <v>232</v>
      </c>
      <c r="B54" s="57"/>
      <c r="C54" s="57"/>
      <c r="D54" s="57"/>
      <c r="E54" s="57"/>
      <c r="F54" s="58"/>
      <c r="G54" s="7">
        <v>138460740</v>
      </c>
      <c r="H54" s="7">
        <v>143776512.83000001</v>
      </c>
      <c r="I54" s="7"/>
      <c r="J54" s="7"/>
      <c r="K54" s="7"/>
      <c r="L54" s="7"/>
      <c r="M54" s="7">
        <v>143776512.83000001</v>
      </c>
      <c r="N54" s="7">
        <f t="shared" ref="N54:N55" si="25">M54-G54</f>
        <v>5315772.8300000131</v>
      </c>
      <c r="O54" s="16">
        <f t="shared" ref="O54:O59" si="26">M54/G54</f>
        <v>1.0383919140544822</v>
      </c>
      <c r="P54" s="7">
        <f t="shared" ref="P54" si="27">M54-H54</f>
        <v>0</v>
      </c>
      <c r="Q54" s="16">
        <f t="shared" ref="Q54" si="28">M54/H54</f>
        <v>1</v>
      </c>
      <c r="R54" s="14"/>
    </row>
    <row r="55" spans="1:18" ht="67.5" customHeight="1" x14ac:dyDescent="0.25">
      <c r="A55" s="57" t="s">
        <v>233</v>
      </c>
      <c r="B55" s="57"/>
      <c r="C55" s="57"/>
      <c r="D55" s="57"/>
      <c r="E55" s="57"/>
      <c r="F55" s="58"/>
      <c r="G55" s="7">
        <v>46503800</v>
      </c>
      <c r="H55" s="7">
        <v>46503789.590000004</v>
      </c>
      <c r="I55" s="7"/>
      <c r="J55" s="7"/>
      <c r="K55" s="7"/>
      <c r="L55" s="7"/>
      <c r="M55" s="7">
        <v>17732095.280000001</v>
      </c>
      <c r="N55" s="7">
        <f t="shared" si="25"/>
        <v>-28771704.719999999</v>
      </c>
      <c r="O55" s="16">
        <f t="shared" si="26"/>
        <v>0.38130422202056607</v>
      </c>
      <c r="P55" s="7">
        <f t="shared" ref="P55" si="29">M55-H55</f>
        <v>-28771694.310000002</v>
      </c>
      <c r="Q55" s="16">
        <f t="shared" ref="Q55" si="30">M55/H55</f>
        <v>0.38130430737655502</v>
      </c>
      <c r="R55" s="14" t="s">
        <v>305</v>
      </c>
    </row>
    <row r="56" spans="1:18" ht="36.75" customHeight="1" x14ac:dyDescent="0.25">
      <c r="A56" s="63" t="s">
        <v>33</v>
      </c>
      <c r="B56" s="64"/>
      <c r="C56" s="64"/>
      <c r="D56" s="64"/>
      <c r="E56" s="64"/>
      <c r="F56" s="65"/>
      <c r="G56" s="8">
        <f>G57+G60+G62+G64+G66+G68+G70+G73+G75</f>
        <v>406800986.19</v>
      </c>
      <c r="H56" s="8">
        <v>442195592.27999991</v>
      </c>
      <c r="I56" s="8">
        <f t="shared" ref="I56:M56" si="31">I57+I60+I62+I64+I66+I68+I70+I73+I75</f>
        <v>0</v>
      </c>
      <c r="J56" s="8">
        <f t="shared" si="31"/>
        <v>0</v>
      </c>
      <c r="K56" s="8">
        <f t="shared" si="31"/>
        <v>0</v>
      </c>
      <c r="L56" s="8">
        <f t="shared" si="31"/>
        <v>0</v>
      </c>
      <c r="M56" s="8">
        <f t="shared" si="31"/>
        <v>426564167.73999995</v>
      </c>
      <c r="N56" s="8">
        <f t="shared" si="3"/>
        <v>19763181.549999952</v>
      </c>
      <c r="O56" s="9">
        <f t="shared" si="1"/>
        <v>1.0485819410987598</v>
      </c>
      <c r="P56" s="8">
        <f t="shared" si="4"/>
        <v>-15631424.539999962</v>
      </c>
      <c r="Q56" s="9">
        <f t="shared" si="5"/>
        <v>0.96465042887604791</v>
      </c>
      <c r="R56" s="26"/>
    </row>
    <row r="57" spans="1:18" ht="39" customHeight="1" x14ac:dyDescent="0.25">
      <c r="A57" s="59" t="s">
        <v>34</v>
      </c>
      <c r="B57" s="60"/>
      <c r="C57" s="60"/>
      <c r="D57" s="60"/>
      <c r="E57" s="60"/>
      <c r="F57" s="61"/>
      <c r="G57" s="18">
        <f>G58+G59</f>
        <v>9419372.9000000004</v>
      </c>
      <c r="H57" s="18">
        <v>9429789.4800000004</v>
      </c>
      <c r="I57" s="18">
        <f t="shared" ref="I57:M57" si="32">I58+I59</f>
        <v>0</v>
      </c>
      <c r="J57" s="18">
        <f t="shared" si="32"/>
        <v>0</v>
      </c>
      <c r="K57" s="18">
        <f t="shared" si="32"/>
        <v>0</v>
      </c>
      <c r="L57" s="18">
        <f t="shared" si="32"/>
        <v>0</v>
      </c>
      <c r="M57" s="18">
        <f t="shared" si="32"/>
        <v>9429789.4800000004</v>
      </c>
      <c r="N57" s="18">
        <f t="shared" si="3"/>
        <v>10416.580000000075</v>
      </c>
      <c r="O57" s="31">
        <f t="shared" si="26"/>
        <v>1.0011058676740572</v>
      </c>
      <c r="P57" s="18">
        <f t="shared" si="4"/>
        <v>0</v>
      </c>
      <c r="Q57" s="19">
        <f t="shared" si="5"/>
        <v>1</v>
      </c>
      <c r="R57" s="20"/>
    </row>
    <row r="58" spans="1:18" ht="45" customHeight="1" x14ac:dyDescent="0.25">
      <c r="A58" s="62" t="s">
        <v>234</v>
      </c>
      <c r="B58" s="57"/>
      <c r="C58" s="57"/>
      <c r="D58" s="57"/>
      <c r="E58" s="57"/>
      <c r="F58" s="58"/>
      <c r="G58" s="7">
        <v>5263157.9000000004</v>
      </c>
      <c r="H58" s="7">
        <v>5263157.9000000004</v>
      </c>
      <c r="I58" s="7"/>
      <c r="J58" s="7"/>
      <c r="K58" s="7"/>
      <c r="L58" s="7"/>
      <c r="M58" s="7">
        <v>5263157.9000000004</v>
      </c>
      <c r="N58" s="7">
        <f t="shared" si="3"/>
        <v>0</v>
      </c>
      <c r="O58" s="30">
        <f t="shared" si="26"/>
        <v>1</v>
      </c>
      <c r="P58" s="7"/>
      <c r="Q58" s="16"/>
      <c r="R58" s="14"/>
    </row>
    <row r="59" spans="1:18" ht="45" customHeight="1" x14ac:dyDescent="0.25">
      <c r="A59" s="62" t="s">
        <v>235</v>
      </c>
      <c r="B59" s="57"/>
      <c r="C59" s="57"/>
      <c r="D59" s="57"/>
      <c r="E59" s="57"/>
      <c r="F59" s="58"/>
      <c r="G59" s="7">
        <v>4156215</v>
      </c>
      <c r="H59" s="7">
        <v>4166631.58</v>
      </c>
      <c r="I59" s="7"/>
      <c r="J59" s="7"/>
      <c r="K59" s="7"/>
      <c r="L59" s="7"/>
      <c r="M59" s="7">
        <v>4166631.58</v>
      </c>
      <c r="N59" s="7">
        <f t="shared" si="3"/>
        <v>10416.580000000075</v>
      </c>
      <c r="O59" s="30">
        <f t="shared" si="26"/>
        <v>1.0025062659174273</v>
      </c>
      <c r="P59" s="7">
        <f t="shared" si="4"/>
        <v>0</v>
      </c>
      <c r="Q59" s="16">
        <f t="shared" si="5"/>
        <v>1</v>
      </c>
      <c r="R59" s="14"/>
    </row>
    <row r="60" spans="1:18" ht="48.75" customHeight="1" x14ac:dyDescent="0.25">
      <c r="A60" s="59" t="s">
        <v>35</v>
      </c>
      <c r="B60" s="60"/>
      <c r="C60" s="60"/>
      <c r="D60" s="60"/>
      <c r="E60" s="60"/>
      <c r="F60" s="61"/>
      <c r="G60" s="18">
        <f>G61</f>
        <v>156723502.63</v>
      </c>
      <c r="H60" s="18">
        <v>170852992.52000001</v>
      </c>
      <c r="I60" s="18">
        <f t="shared" ref="I60:M60" si="33">I61</f>
        <v>0</v>
      </c>
      <c r="J60" s="18">
        <f t="shared" si="33"/>
        <v>0</v>
      </c>
      <c r="K60" s="18">
        <f t="shared" si="33"/>
        <v>0</v>
      </c>
      <c r="L60" s="18">
        <f t="shared" si="33"/>
        <v>0</v>
      </c>
      <c r="M60" s="18">
        <f t="shared" si="33"/>
        <v>165379732.44999999</v>
      </c>
      <c r="N60" s="18">
        <f t="shared" si="3"/>
        <v>8656229.8199999928</v>
      </c>
      <c r="O60" s="19">
        <f t="shared" si="1"/>
        <v>1.0552324933704169</v>
      </c>
      <c r="P60" s="18">
        <f t="shared" si="4"/>
        <v>-5473260.0700000226</v>
      </c>
      <c r="Q60" s="19">
        <f t="shared" si="5"/>
        <v>0.96796509098686512</v>
      </c>
      <c r="R60" s="20"/>
    </row>
    <row r="61" spans="1:18" ht="30" x14ac:dyDescent="0.25">
      <c r="A61" s="62" t="s">
        <v>88</v>
      </c>
      <c r="B61" s="57"/>
      <c r="C61" s="57"/>
      <c r="D61" s="57"/>
      <c r="E61" s="57"/>
      <c r="F61" s="58"/>
      <c r="G61" s="7">
        <v>156723502.63</v>
      </c>
      <c r="H61" s="7">
        <v>170852992.52000001</v>
      </c>
      <c r="I61" s="7"/>
      <c r="J61" s="7"/>
      <c r="K61" s="7"/>
      <c r="L61" s="7"/>
      <c r="M61" s="7">
        <v>165379732.44999999</v>
      </c>
      <c r="N61" s="7">
        <f t="shared" si="3"/>
        <v>8656229.8199999928</v>
      </c>
      <c r="O61" s="16">
        <f>M61/G61</f>
        <v>1.0552324933704169</v>
      </c>
      <c r="P61" s="7">
        <f t="shared" si="4"/>
        <v>-5473260.0700000226</v>
      </c>
      <c r="Q61" s="16">
        <f t="shared" si="5"/>
        <v>0.96796509098686512</v>
      </c>
      <c r="R61" s="14" t="s">
        <v>337</v>
      </c>
    </row>
    <row r="62" spans="1:18" ht="58.5" customHeight="1" x14ac:dyDescent="0.25">
      <c r="A62" s="59" t="s">
        <v>36</v>
      </c>
      <c r="B62" s="60"/>
      <c r="C62" s="60"/>
      <c r="D62" s="60"/>
      <c r="E62" s="60"/>
      <c r="F62" s="61"/>
      <c r="G62" s="18">
        <f>G63</f>
        <v>112827914.33</v>
      </c>
      <c r="H62" s="18">
        <v>116013386.70999999</v>
      </c>
      <c r="I62" s="18">
        <f t="shared" ref="I62:M62" si="34">I63</f>
        <v>0</v>
      </c>
      <c r="J62" s="18">
        <f t="shared" si="34"/>
        <v>0</v>
      </c>
      <c r="K62" s="18">
        <f t="shared" si="34"/>
        <v>0</v>
      </c>
      <c r="L62" s="18">
        <f t="shared" si="34"/>
        <v>0</v>
      </c>
      <c r="M62" s="18">
        <f t="shared" si="34"/>
        <v>111598618.76000001</v>
      </c>
      <c r="N62" s="18">
        <f t="shared" si="3"/>
        <v>-1229295.5699999928</v>
      </c>
      <c r="O62" s="19">
        <f t="shared" si="1"/>
        <v>0.98910468586342437</v>
      </c>
      <c r="P62" s="18">
        <f t="shared" si="4"/>
        <v>-4414767.9499999881</v>
      </c>
      <c r="Q62" s="19">
        <f t="shared" si="5"/>
        <v>0.96194604713130538</v>
      </c>
      <c r="R62" s="20"/>
    </row>
    <row r="63" spans="1:18" ht="50.25" customHeight="1" x14ac:dyDescent="0.25">
      <c r="A63" s="62" t="s">
        <v>89</v>
      </c>
      <c r="B63" s="57"/>
      <c r="C63" s="57"/>
      <c r="D63" s="57"/>
      <c r="E63" s="57"/>
      <c r="F63" s="58"/>
      <c r="G63" s="7">
        <v>112827914.33</v>
      </c>
      <c r="H63" s="7">
        <v>116013386.70999999</v>
      </c>
      <c r="I63" s="7"/>
      <c r="J63" s="7"/>
      <c r="K63" s="7"/>
      <c r="L63" s="7"/>
      <c r="M63" s="7">
        <v>111598618.76000001</v>
      </c>
      <c r="N63" s="7">
        <f t="shared" si="3"/>
        <v>-1229295.5699999928</v>
      </c>
      <c r="O63" s="16">
        <f t="shared" si="1"/>
        <v>0.98910468586342437</v>
      </c>
      <c r="P63" s="7">
        <f t="shared" si="4"/>
        <v>-4414767.9499999881</v>
      </c>
      <c r="Q63" s="16">
        <f t="shared" si="5"/>
        <v>0.96194604713130538</v>
      </c>
      <c r="R63" s="14"/>
    </row>
    <row r="64" spans="1:18" ht="45" customHeight="1" x14ac:dyDescent="0.25">
      <c r="A64" s="59" t="s">
        <v>37</v>
      </c>
      <c r="B64" s="60"/>
      <c r="C64" s="60"/>
      <c r="D64" s="60"/>
      <c r="E64" s="60"/>
      <c r="F64" s="61"/>
      <c r="G64" s="18">
        <f>G65</f>
        <v>18478378.190000001</v>
      </c>
      <c r="H64" s="18">
        <v>23036473.890000001</v>
      </c>
      <c r="I64" s="18">
        <f t="shared" ref="I64:M64" si="35">I65</f>
        <v>0</v>
      </c>
      <c r="J64" s="18">
        <f t="shared" si="35"/>
        <v>0</v>
      </c>
      <c r="K64" s="18">
        <f t="shared" si="35"/>
        <v>0</v>
      </c>
      <c r="L64" s="18">
        <f t="shared" si="35"/>
        <v>0</v>
      </c>
      <c r="M64" s="18">
        <f t="shared" si="35"/>
        <v>20109714.52</v>
      </c>
      <c r="N64" s="18">
        <f t="shared" si="3"/>
        <v>1631336.3299999982</v>
      </c>
      <c r="O64" s="19">
        <f t="shared" si="1"/>
        <v>1.0882835232197399</v>
      </c>
      <c r="P64" s="18">
        <f t="shared" si="4"/>
        <v>-2926759.370000001</v>
      </c>
      <c r="Q64" s="19">
        <f t="shared" si="5"/>
        <v>0.8729510695093623</v>
      </c>
      <c r="R64" s="20"/>
    </row>
    <row r="65" spans="1:18" ht="30" x14ac:dyDescent="0.25">
      <c r="A65" s="62" t="s">
        <v>90</v>
      </c>
      <c r="B65" s="57"/>
      <c r="C65" s="57"/>
      <c r="D65" s="57"/>
      <c r="E65" s="57"/>
      <c r="F65" s="58"/>
      <c r="G65" s="7">
        <v>18478378.190000001</v>
      </c>
      <c r="H65" s="7">
        <v>23036473.890000001</v>
      </c>
      <c r="I65" s="7"/>
      <c r="J65" s="7"/>
      <c r="K65" s="7"/>
      <c r="L65" s="7"/>
      <c r="M65" s="7">
        <v>20109714.52</v>
      </c>
      <c r="N65" s="7">
        <f t="shared" si="3"/>
        <v>1631336.3299999982</v>
      </c>
      <c r="O65" s="16">
        <f t="shared" si="1"/>
        <v>1.0882835232197399</v>
      </c>
      <c r="P65" s="7">
        <f t="shared" si="4"/>
        <v>-2926759.370000001</v>
      </c>
      <c r="Q65" s="16">
        <f t="shared" si="5"/>
        <v>0.8729510695093623</v>
      </c>
      <c r="R65" s="14" t="s">
        <v>290</v>
      </c>
    </row>
    <row r="66" spans="1:18" ht="42.75" customHeight="1" x14ac:dyDescent="0.25">
      <c r="A66" s="59" t="s">
        <v>38</v>
      </c>
      <c r="B66" s="60"/>
      <c r="C66" s="60"/>
      <c r="D66" s="60"/>
      <c r="E66" s="60"/>
      <c r="F66" s="61"/>
      <c r="G66" s="18">
        <f>G67</f>
        <v>47712449.490000002</v>
      </c>
      <c r="H66" s="18">
        <v>54535463.479999997</v>
      </c>
      <c r="I66" s="18">
        <f t="shared" ref="I66:M66" si="36">I67</f>
        <v>0</v>
      </c>
      <c r="J66" s="18">
        <f t="shared" si="36"/>
        <v>0</v>
      </c>
      <c r="K66" s="18">
        <f t="shared" si="36"/>
        <v>0</v>
      </c>
      <c r="L66" s="18">
        <f t="shared" si="36"/>
        <v>0</v>
      </c>
      <c r="M66" s="18">
        <f t="shared" si="36"/>
        <v>54535463.479999997</v>
      </c>
      <c r="N66" s="18">
        <f t="shared" si="3"/>
        <v>6823013.9899999946</v>
      </c>
      <c r="O66" s="19">
        <f t="shared" si="1"/>
        <v>1.1430028024746459</v>
      </c>
      <c r="P66" s="18">
        <f t="shared" si="4"/>
        <v>0</v>
      </c>
      <c r="Q66" s="19">
        <f t="shared" si="5"/>
        <v>1</v>
      </c>
      <c r="R66" s="20"/>
    </row>
    <row r="67" spans="1:18" ht="30" x14ac:dyDescent="0.25">
      <c r="A67" s="62" t="s">
        <v>91</v>
      </c>
      <c r="B67" s="57"/>
      <c r="C67" s="57"/>
      <c r="D67" s="57"/>
      <c r="E67" s="57"/>
      <c r="F67" s="58"/>
      <c r="G67" s="7">
        <v>47712449.490000002</v>
      </c>
      <c r="H67" s="7">
        <v>54535463.479999997</v>
      </c>
      <c r="I67" s="7"/>
      <c r="J67" s="7"/>
      <c r="K67" s="7"/>
      <c r="L67" s="7"/>
      <c r="M67" s="7">
        <v>54535463.479999997</v>
      </c>
      <c r="N67" s="7">
        <f t="shared" si="3"/>
        <v>6823013.9899999946</v>
      </c>
      <c r="O67" s="16">
        <f t="shared" si="1"/>
        <v>1.1430028024746459</v>
      </c>
      <c r="P67" s="7">
        <f t="shared" si="4"/>
        <v>0</v>
      </c>
      <c r="Q67" s="16">
        <f t="shared" si="5"/>
        <v>1</v>
      </c>
      <c r="R67" s="14" t="s">
        <v>290</v>
      </c>
    </row>
    <row r="68" spans="1:18" ht="42.75" customHeight="1" x14ac:dyDescent="0.25">
      <c r="A68" s="59" t="s">
        <v>39</v>
      </c>
      <c r="B68" s="60"/>
      <c r="C68" s="60"/>
      <c r="D68" s="60"/>
      <c r="E68" s="60"/>
      <c r="F68" s="61"/>
      <c r="G68" s="18">
        <f>G69</f>
        <v>2780114</v>
      </c>
      <c r="H68" s="18">
        <v>2942263</v>
      </c>
      <c r="I68" s="18">
        <f t="shared" ref="I68:M68" si="37">I69</f>
        <v>0</v>
      </c>
      <c r="J68" s="18">
        <f t="shared" si="37"/>
        <v>0</v>
      </c>
      <c r="K68" s="18">
        <f t="shared" si="37"/>
        <v>0</v>
      </c>
      <c r="L68" s="18">
        <f t="shared" si="37"/>
        <v>0</v>
      </c>
      <c r="M68" s="18">
        <f t="shared" si="37"/>
        <v>2942263</v>
      </c>
      <c r="N68" s="18">
        <f t="shared" si="3"/>
        <v>162149</v>
      </c>
      <c r="O68" s="19">
        <f t="shared" si="1"/>
        <v>1.0583245866896105</v>
      </c>
      <c r="P68" s="18">
        <f t="shared" si="4"/>
        <v>0</v>
      </c>
      <c r="Q68" s="19">
        <f t="shared" si="5"/>
        <v>1</v>
      </c>
      <c r="R68" s="20"/>
    </row>
    <row r="69" spans="1:18" ht="27.75" customHeight="1" x14ac:dyDescent="0.25">
      <c r="A69" s="62" t="s">
        <v>92</v>
      </c>
      <c r="B69" s="57"/>
      <c r="C69" s="57"/>
      <c r="D69" s="57"/>
      <c r="E69" s="57"/>
      <c r="F69" s="58"/>
      <c r="G69" s="7">
        <v>2780114</v>
      </c>
      <c r="H69" s="7">
        <v>2942263</v>
      </c>
      <c r="I69" s="7"/>
      <c r="J69" s="7"/>
      <c r="K69" s="7"/>
      <c r="L69" s="7"/>
      <c r="M69" s="7">
        <v>2942263</v>
      </c>
      <c r="N69" s="7">
        <f t="shared" si="3"/>
        <v>162149</v>
      </c>
      <c r="O69" s="16">
        <f>M69/G69</f>
        <v>1.0583245866896105</v>
      </c>
      <c r="P69" s="7">
        <f t="shared" si="4"/>
        <v>0</v>
      </c>
      <c r="Q69" s="16">
        <f t="shared" si="5"/>
        <v>1</v>
      </c>
      <c r="R69" s="15" t="s">
        <v>18</v>
      </c>
    </row>
    <row r="70" spans="1:18" ht="51.75" customHeight="1" x14ac:dyDescent="0.25">
      <c r="A70" s="59" t="s">
        <v>40</v>
      </c>
      <c r="B70" s="60"/>
      <c r="C70" s="60"/>
      <c r="D70" s="60"/>
      <c r="E70" s="60"/>
      <c r="F70" s="61"/>
      <c r="G70" s="18">
        <f>G71+G72</f>
        <v>56915318.329999998</v>
      </c>
      <c r="H70" s="18">
        <v>57491016.329999998</v>
      </c>
      <c r="I70" s="18">
        <f t="shared" ref="I70:M70" si="38">I71+I72</f>
        <v>0</v>
      </c>
      <c r="J70" s="18">
        <f t="shared" si="38"/>
        <v>0</v>
      </c>
      <c r="K70" s="18">
        <f t="shared" si="38"/>
        <v>0</v>
      </c>
      <c r="L70" s="18">
        <f t="shared" si="38"/>
        <v>0</v>
      </c>
      <c r="M70" s="18">
        <f t="shared" si="38"/>
        <v>56192200.899999999</v>
      </c>
      <c r="N70" s="18">
        <f t="shared" si="3"/>
        <v>-723117.4299999997</v>
      </c>
      <c r="O70" s="19">
        <f t="shared" si="1"/>
        <v>0.98729485398276606</v>
      </c>
      <c r="P70" s="18">
        <f t="shared" si="4"/>
        <v>-1298815.4299999997</v>
      </c>
      <c r="Q70" s="19">
        <f t="shared" si="5"/>
        <v>0.97740837590094487</v>
      </c>
      <c r="R70" s="20"/>
    </row>
    <row r="71" spans="1:18" ht="154.5" customHeight="1" x14ac:dyDescent="0.25">
      <c r="A71" s="62" t="s">
        <v>79</v>
      </c>
      <c r="B71" s="57"/>
      <c r="C71" s="57"/>
      <c r="D71" s="57"/>
      <c r="E71" s="57"/>
      <c r="F71" s="58"/>
      <c r="G71" s="7">
        <v>3069103.64</v>
      </c>
      <c r="H71" s="7">
        <v>3717621.68</v>
      </c>
      <c r="I71" s="7"/>
      <c r="J71" s="7"/>
      <c r="K71" s="7"/>
      <c r="L71" s="7"/>
      <c r="M71" s="7">
        <v>3691407.97</v>
      </c>
      <c r="N71" s="7">
        <f t="shared" si="3"/>
        <v>622304.33000000007</v>
      </c>
      <c r="O71" s="16">
        <f>M71/G71</f>
        <v>1.2027641953466257</v>
      </c>
      <c r="P71" s="7">
        <f t="shared" si="4"/>
        <v>-26213.709999999963</v>
      </c>
      <c r="Q71" s="16">
        <f t="shared" si="5"/>
        <v>0.9929487956934876</v>
      </c>
      <c r="R71" s="34" t="s">
        <v>277</v>
      </c>
    </row>
    <row r="72" spans="1:18" ht="36" customHeight="1" x14ac:dyDescent="0.25">
      <c r="A72" s="62" t="s">
        <v>93</v>
      </c>
      <c r="B72" s="57"/>
      <c r="C72" s="57"/>
      <c r="D72" s="57"/>
      <c r="E72" s="57"/>
      <c r="F72" s="58"/>
      <c r="G72" s="7">
        <v>53846214.689999998</v>
      </c>
      <c r="H72" s="7">
        <v>53773394.649999999</v>
      </c>
      <c r="I72" s="7"/>
      <c r="J72" s="7"/>
      <c r="K72" s="7"/>
      <c r="L72" s="7"/>
      <c r="M72" s="7">
        <v>52500792.93</v>
      </c>
      <c r="N72" s="7">
        <f t="shared" si="3"/>
        <v>-1345421.7599999979</v>
      </c>
      <c r="O72" s="16">
        <f t="shared" si="1"/>
        <v>0.97501362411924819</v>
      </c>
      <c r="P72" s="7">
        <f t="shared" si="4"/>
        <v>-1272601.7199999988</v>
      </c>
      <c r="Q72" s="16">
        <f t="shared" si="5"/>
        <v>0.97633398954477202</v>
      </c>
      <c r="R72" s="14"/>
    </row>
    <row r="73" spans="1:18" ht="36" customHeight="1" x14ac:dyDescent="0.25">
      <c r="A73" s="59" t="s">
        <v>41</v>
      </c>
      <c r="B73" s="60"/>
      <c r="C73" s="60"/>
      <c r="D73" s="60"/>
      <c r="E73" s="60"/>
      <c r="F73" s="61"/>
      <c r="G73" s="18">
        <f>G74</f>
        <v>1943936.32</v>
      </c>
      <c r="H73" s="18">
        <v>5697996.3399999999</v>
      </c>
      <c r="I73" s="18">
        <f t="shared" ref="I73:M73" si="39">I74</f>
        <v>0</v>
      </c>
      <c r="J73" s="18">
        <f t="shared" si="39"/>
        <v>0</v>
      </c>
      <c r="K73" s="18">
        <f t="shared" si="39"/>
        <v>0</v>
      </c>
      <c r="L73" s="18">
        <f t="shared" si="39"/>
        <v>0</v>
      </c>
      <c r="M73" s="18">
        <f t="shared" si="39"/>
        <v>4180174.62</v>
      </c>
      <c r="N73" s="18">
        <f t="shared" si="3"/>
        <v>2236238.2999999998</v>
      </c>
      <c r="O73" s="19">
        <f t="shared" si="1"/>
        <v>2.1503660263932924</v>
      </c>
      <c r="P73" s="18">
        <f t="shared" si="4"/>
        <v>-1517821.7199999997</v>
      </c>
      <c r="Q73" s="19">
        <f t="shared" si="5"/>
        <v>0.73362185065917407</v>
      </c>
      <c r="R73" s="20"/>
    </row>
    <row r="74" spans="1:18" ht="60" x14ac:dyDescent="0.25">
      <c r="A74" s="62" t="s">
        <v>94</v>
      </c>
      <c r="B74" s="57"/>
      <c r="C74" s="57"/>
      <c r="D74" s="57"/>
      <c r="E74" s="57"/>
      <c r="F74" s="58"/>
      <c r="G74" s="7">
        <v>1943936.32</v>
      </c>
      <c r="H74" s="7">
        <v>5697996.3399999999</v>
      </c>
      <c r="I74" s="7"/>
      <c r="J74" s="7"/>
      <c r="K74" s="7"/>
      <c r="L74" s="7"/>
      <c r="M74" s="7">
        <v>4180174.62</v>
      </c>
      <c r="N74" s="7">
        <f t="shared" si="3"/>
        <v>2236238.2999999998</v>
      </c>
      <c r="O74" s="16">
        <f t="shared" si="1"/>
        <v>2.1503660263932924</v>
      </c>
      <c r="P74" s="7">
        <f t="shared" si="4"/>
        <v>-1517821.7199999997</v>
      </c>
      <c r="Q74" s="16">
        <f t="shared" si="5"/>
        <v>0.73362185065917407</v>
      </c>
      <c r="R74" s="14" t="s">
        <v>311</v>
      </c>
    </row>
    <row r="75" spans="1:18" ht="36" customHeight="1" x14ac:dyDescent="0.25">
      <c r="A75" s="59" t="s">
        <v>231</v>
      </c>
      <c r="B75" s="60"/>
      <c r="C75" s="60"/>
      <c r="D75" s="60"/>
      <c r="E75" s="60"/>
      <c r="F75" s="61"/>
      <c r="G75" s="18">
        <f>G76</f>
        <v>0</v>
      </c>
      <c r="H75" s="18">
        <v>2196210.5299999998</v>
      </c>
      <c r="I75" s="18">
        <f t="shared" ref="I75:M75" si="40">I76</f>
        <v>0</v>
      </c>
      <c r="J75" s="18">
        <f t="shared" si="40"/>
        <v>0</v>
      </c>
      <c r="K75" s="18">
        <f t="shared" si="40"/>
        <v>0</v>
      </c>
      <c r="L75" s="18">
        <f t="shared" si="40"/>
        <v>0</v>
      </c>
      <c r="M75" s="18">
        <f t="shared" si="40"/>
        <v>2196210.5299999998</v>
      </c>
      <c r="N75" s="18">
        <f t="shared" si="3"/>
        <v>2196210.5299999998</v>
      </c>
      <c r="O75" s="45" t="s">
        <v>13</v>
      </c>
      <c r="P75" s="18"/>
      <c r="Q75" s="19"/>
      <c r="R75" s="20"/>
    </row>
    <row r="76" spans="1:18" ht="54.75" customHeight="1" x14ac:dyDescent="0.25">
      <c r="A76" s="57" t="s">
        <v>236</v>
      </c>
      <c r="B76" s="57"/>
      <c r="C76" s="57"/>
      <c r="D76" s="57"/>
      <c r="E76" s="57"/>
      <c r="F76" s="58"/>
      <c r="G76" s="7">
        <v>0</v>
      </c>
      <c r="H76" s="7">
        <v>2196210.5299999998</v>
      </c>
      <c r="I76" s="7"/>
      <c r="J76" s="7"/>
      <c r="K76" s="7"/>
      <c r="L76" s="7"/>
      <c r="M76" s="7">
        <v>2196210.5299999998</v>
      </c>
      <c r="N76" s="7">
        <f t="shared" si="3"/>
        <v>2196210.5299999998</v>
      </c>
      <c r="O76" s="46" t="s">
        <v>13</v>
      </c>
      <c r="P76" s="7"/>
      <c r="Q76" s="16"/>
      <c r="R76" s="14"/>
    </row>
    <row r="77" spans="1:18" ht="28.5" customHeight="1" x14ac:dyDescent="0.25">
      <c r="A77" s="63" t="s">
        <v>42</v>
      </c>
      <c r="B77" s="64"/>
      <c r="C77" s="64"/>
      <c r="D77" s="64"/>
      <c r="E77" s="64"/>
      <c r="F77" s="65"/>
      <c r="G77" s="40">
        <f>G78+G80+G82+G84+G87+G89</f>
        <v>307186917.13</v>
      </c>
      <c r="H77" s="40">
        <v>436771830.01999998</v>
      </c>
      <c r="I77" s="40">
        <f t="shared" ref="I77:M77" si="41">I78+I80+I82+I84+I87+I89</f>
        <v>0</v>
      </c>
      <c r="J77" s="40">
        <f t="shared" si="41"/>
        <v>0</v>
      </c>
      <c r="K77" s="40">
        <f t="shared" si="41"/>
        <v>0</v>
      </c>
      <c r="L77" s="40">
        <f t="shared" si="41"/>
        <v>0</v>
      </c>
      <c r="M77" s="40">
        <f t="shared" si="41"/>
        <v>401805419.65000004</v>
      </c>
      <c r="N77" s="8">
        <f t="shared" si="3"/>
        <v>94618502.520000041</v>
      </c>
      <c r="O77" s="9">
        <f>M77/G77</f>
        <v>1.3080160555143627</v>
      </c>
      <c r="P77" s="8">
        <f t="shared" si="4"/>
        <v>-34966410.369999945</v>
      </c>
      <c r="Q77" s="9">
        <f t="shared" si="5"/>
        <v>0.91994353122911154</v>
      </c>
      <c r="R77" s="26"/>
    </row>
    <row r="78" spans="1:18" ht="57.75" customHeight="1" x14ac:dyDescent="0.25">
      <c r="A78" s="59" t="s">
        <v>43</v>
      </c>
      <c r="B78" s="60"/>
      <c r="C78" s="60"/>
      <c r="D78" s="60"/>
      <c r="E78" s="60"/>
      <c r="F78" s="61"/>
      <c r="G78" s="18">
        <f>G79</f>
        <v>1567500</v>
      </c>
      <c r="H78" s="18">
        <v>1562100</v>
      </c>
      <c r="I78" s="18">
        <f t="shared" ref="I78:M78" si="42">I79</f>
        <v>0</v>
      </c>
      <c r="J78" s="18">
        <f t="shared" si="42"/>
        <v>0</v>
      </c>
      <c r="K78" s="18">
        <f t="shared" si="42"/>
        <v>0</v>
      </c>
      <c r="L78" s="18">
        <f t="shared" si="42"/>
        <v>0</v>
      </c>
      <c r="M78" s="18">
        <f t="shared" si="42"/>
        <v>1401782.37</v>
      </c>
      <c r="N78" s="18">
        <f t="shared" ref="N78:N148" si="43">M78-G78</f>
        <v>-165717.62999999989</v>
      </c>
      <c r="O78" s="19">
        <f t="shared" ref="O78:O148" si="44">M78/G78</f>
        <v>0.89427902392344505</v>
      </c>
      <c r="P78" s="18">
        <f t="shared" ref="P78:P148" si="45">M78-H78</f>
        <v>-160317.62999999989</v>
      </c>
      <c r="Q78" s="19">
        <f t="shared" ref="Q78:Q148" si="46">M78/H78</f>
        <v>0.89737044363357021</v>
      </c>
      <c r="R78" s="20"/>
    </row>
    <row r="79" spans="1:18" ht="58.5" customHeight="1" x14ac:dyDescent="0.25">
      <c r="A79" s="62" t="s">
        <v>95</v>
      </c>
      <c r="B79" s="57"/>
      <c r="C79" s="57"/>
      <c r="D79" s="57"/>
      <c r="E79" s="57"/>
      <c r="F79" s="58"/>
      <c r="G79" s="42">
        <v>1567500</v>
      </c>
      <c r="H79" s="42">
        <v>1562100</v>
      </c>
      <c r="I79" s="42"/>
      <c r="J79" s="42"/>
      <c r="K79" s="42"/>
      <c r="L79" s="42"/>
      <c r="M79" s="7">
        <v>1401782.37</v>
      </c>
      <c r="N79" s="7">
        <f t="shared" si="3"/>
        <v>-165717.62999999989</v>
      </c>
      <c r="O79" s="16">
        <f t="shared" si="44"/>
        <v>0.89427902392344505</v>
      </c>
      <c r="P79" s="7">
        <f t="shared" si="45"/>
        <v>-160317.62999999989</v>
      </c>
      <c r="Q79" s="16">
        <f t="shared" si="46"/>
        <v>0.89737044363357021</v>
      </c>
      <c r="R79" s="15" t="s">
        <v>18</v>
      </c>
    </row>
    <row r="80" spans="1:18" ht="62.25" customHeight="1" x14ac:dyDescent="0.25">
      <c r="A80" s="59" t="s">
        <v>44</v>
      </c>
      <c r="B80" s="60"/>
      <c r="C80" s="60"/>
      <c r="D80" s="60"/>
      <c r="E80" s="60"/>
      <c r="F80" s="61"/>
      <c r="G80" s="18">
        <v>68709499.180000007</v>
      </c>
      <c r="H80" s="18">
        <v>177182158.66999999</v>
      </c>
      <c r="I80" s="18">
        <f t="shared" ref="I80:M80" si="47">I81</f>
        <v>0</v>
      </c>
      <c r="J80" s="18">
        <f t="shared" si="47"/>
        <v>0</v>
      </c>
      <c r="K80" s="18">
        <f t="shared" si="47"/>
        <v>0</v>
      </c>
      <c r="L80" s="18">
        <f t="shared" si="47"/>
        <v>0</v>
      </c>
      <c r="M80" s="18">
        <f t="shared" si="47"/>
        <v>144587932.84</v>
      </c>
      <c r="N80" s="18">
        <f t="shared" si="43"/>
        <v>75878433.659999996</v>
      </c>
      <c r="O80" s="19">
        <f t="shared" si="44"/>
        <v>2.1043368757676335</v>
      </c>
      <c r="P80" s="18">
        <f t="shared" si="45"/>
        <v>-32594225.829999983</v>
      </c>
      <c r="Q80" s="19">
        <f t="shared" si="46"/>
        <v>0.816041151802951</v>
      </c>
      <c r="R80" s="20"/>
    </row>
    <row r="81" spans="1:19" ht="45" x14ac:dyDescent="0.25">
      <c r="A81" s="62" t="s">
        <v>96</v>
      </c>
      <c r="B81" s="57"/>
      <c r="C81" s="57"/>
      <c r="D81" s="57"/>
      <c r="E81" s="57"/>
      <c r="F81" s="58"/>
      <c r="G81" s="7">
        <v>68709499.180000007</v>
      </c>
      <c r="H81" s="7">
        <v>177182158.66999999</v>
      </c>
      <c r="I81" s="7"/>
      <c r="J81" s="7"/>
      <c r="K81" s="7"/>
      <c r="L81" s="7"/>
      <c r="M81" s="7">
        <v>144587932.84</v>
      </c>
      <c r="N81" s="7">
        <f t="shared" si="3"/>
        <v>75878433.659999996</v>
      </c>
      <c r="O81" s="16">
        <f t="shared" si="44"/>
        <v>2.1043368757676335</v>
      </c>
      <c r="P81" s="7">
        <f t="shared" si="45"/>
        <v>-32594225.829999983</v>
      </c>
      <c r="Q81" s="16">
        <f t="shared" si="46"/>
        <v>0.816041151802951</v>
      </c>
      <c r="R81" s="15" t="s">
        <v>291</v>
      </c>
    </row>
    <row r="82" spans="1:19" ht="45" customHeight="1" x14ac:dyDescent="0.25">
      <c r="A82" s="59" t="s">
        <v>45</v>
      </c>
      <c r="B82" s="60"/>
      <c r="C82" s="60"/>
      <c r="D82" s="60"/>
      <c r="E82" s="60"/>
      <c r="F82" s="61"/>
      <c r="G82" s="18">
        <f>G83</f>
        <v>18000000</v>
      </c>
      <c r="H82" s="18">
        <v>0</v>
      </c>
      <c r="I82" s="18">
        <f t="shared" ref="I82:M82" si="48">I83</f>
        <v>0</v>
      </c>
      <c r="J82" s="18">
        <f t="shared" si="48"/>
        <v>0</v>
      </c>
      <c r="K82" s="18">
        <f t="shared" si="48"/>
        <v>0</v>
      </c>
      <c r="L82" s="18">
        <f t="shared" si="48"/>
        <v>0</v>
      </c>
      <c r="M82" s="18">
        <f t="shared" si="48"/>
        <v>0</v>
      </c>
      <c r="N82" s="18">
        <f t="shared" si="43"/>
        <v>-18000000</v>
      </c>
      <c r="O82" s="19">
        <f t="shared" si="44"/>
        <v>0</v>
      </c>
      <c r="P82" s="18">
        <f t="shared" si="45"/>
        <v>0</v>
      </c>
      <c r="Q82" s="19" t="e">
        <f t="shared" si="46"/>
        <v>#DIV/0!</v>
      </c>
      <c r="R82" s="20"/>
    </row>
    <row r="83" spans="1:19" ht="91.5" customHeight="1" x14ac:dyDescent="0.25">
      <c r="A83" s="62" t="s">
        <v>97</v>
      </c>
      <c r="B83" s="57"/>
      <c r="C83" s="57"/>
      <c r="D83" s="57"/>
      <c r="E83" s="57"/>
      <c r="F83" s="58"/>
      <c r="G83" s="7">
        <v>18000000</v>
      </c>
      <c r="H83" s="7">
        <v>0</v>
      </c>
      <c r="I83" s="7"/>
      <c r="J83" s="7"/>
      <c r="K83" s="7"/>
      <c r="L83" s="7"/>
      <c r="M83" s="7">
        <v>0</v>
      </c>
      <c r="N83" s="7">
        <f t="shared" si="43"/>
        <v>-18000000</v>
      </c>
      <c r="O83" s="52">
        <f t="shared" si="44"/>
        <v>0</v>
      </c>
      <c r="P83" s="7">
        <f t="shared" si="45"/>
        <v>0</v>
      </c>
      <c r="Q83" s="16" t="e">
        <f t="shared" si="46"/>
        <v>#DIV/0!</v>
      </c>
      <c r="R83" s="14" t="s">
        <v>301</v>
      </c>
    </row>
    <row r="84" spans="1:19" ht="65.25" customHeight="1" x14ac:dyDescent="0.25">
      <c r="A84" s="59" t="s">
        <v>46</v>
      </c>
      <c r="B84" s="60"/>
      <c r="C84" s="60"/>
      <c r="D84" s="60"/>
      <c r="E84" s="60"/>
      <c r="F84" s="61"/>
      <c r="G84" s="18">
        <f>G85+G86</f>
        <v>15970138.99</v>
      </c>
      <c r="H84" s="18">
        <v>17382329.370000001</v>
      </c>
      <c r="I84" s="18">
        <f t="shared" ref="I84:M84" si="49">I85+I86</f>
        <v>0</v>
      </c>
      <c r="J84" s="18">
        <f t="shared" si="49"/>
        <v>0</v>
      </c>
      <c r="K84" s="18">
        <f t="shared" si="49"/>
        <v>0</v>
      </c>
      <c r="L84" s="18">
        <f t="shared" si="49"/>
        <v>0</v>
      </c>
      <c r="M84" s="18">
        <f t="shared" si="49"/>
        <v>17218720.870000001</v>
      </c>
      <c r="N84" s="18">
        <f t="shared" si="43"/>
        <v>1248581.8800000008</v>
      </c>
      <c r="O84" s="19">
        <f t="shared" si="44"/>
        <v>1.0781822801155221</v>
      </c>
      <c r="P84" s="18">
        <f t="shared" si="45"/>
        <v>-163608.5</v>
      </c>
      <c r="Q84" s="19">
        <f t="shared" si="46"/>
        <v>0.99058765390314318</v>
      </c>
      <c r="R84" s="20"/>
    </row>
    <row r="85" spans="1:19" ht="139.5" customHeight="1" x14ac:dyDescent="0.25">
      <c r="A85" s="62" t="s">
        <v>79</v>
      </c>
      <c r="B85" s="57"/>
      <c r="C85" s="57"/>
      <c r="D85" s="57"/>
      <c r="E85" s="57"/>
      <c r="F85" s="58"/>
      <c r="G85" s="7">
        <v>4142704.16</v>
      </c>
      <c r="H85" s="7">
        <v>5158292.54</v>
      </c>
      <c r="I85" s="7"/>
      <c r="J85" s="7"/>
      <c r="K85" s="7"/>
      <c r="L85" s="7"/>
      <c r="M85" s="7">
        <v>5156447.9000000004</v>
      </c>
      <c r="N85" s="7">
        <f t="shared" si="43"/>
        <v>1013743.7400000002</v>
      </c>
      <c r="O85" s="16">
        <f t="shared" si="44"/>
        <v>1.2447058010533874</v>
      </c>
      <c r="P85" s="7">
        <f t="shared" si="45"/>
        <v>-1844.6399999996647</v>
      </c>
      <c r="Q85" s="16">
        <f t="shared" si="46"/>
        <v>0.99964239329473936</v>
      </c>
      <c r="R85" s="15" t="s">
        <v>277</v>
      </c>
      <c r="S85" s="35"/>
    </row>
    <row r="86" spans="1:19" ht="44.25" customHeight="1" x14ac:dyDescent="0.25">
      <c r="A86" s="62" t="s">
        <v>81</v>
      </c>
      <c r="B86" s="57"/>
      <c r="C86" s="57"/>
      <c r="D86" s="57"/>
      <c r="E86" s="57"/>
      <c r="F86" s="58"/>
      <c r="G86" s="7">
        <v>11827434.83</v>
      </c>
      <c r="H86" s="7">
        <v>12224036.83</v>
      </c>
      <c r="I86" s="7"/>
      <c r="J86" s="7"/>
      <c r="K86" s="7"/>
      <c r="L86" s="7"/>
      <c r="M86" s="7">
        <v>12062272.970000001</v>
      </c>
      <c r="N86" s="7">
        <f t="shared" si="43"/>
        <v>234838.1400000006</v>
      </c>
      <c r="O86" s="16">
        <f t="shared" si="44"/>
        <v>1.0198553738300329</v>
      </c>
      <c r="P86" s="7">
        <f t="shared" si="45"/>
        <v>-161763.8599999994</v>
      </c>
      <c r="Q86" s="16">
        <f t="shared" si="46"/>
        <v>0.98676673980538065</v>
      </c>
      <c r="R86" s="15"/>
      <c r="S86" s="35"/>
    </row>
    <row r="87" spans="1:19" ht="46.5" customHeight="1" x14ac:dyDescent="0.25">
      <c r="A87" s="59" t="s">
        <v>47</v>
      </c>
      <c r="B87" s="60"/>
      <c r="C87" s="60"/>
      <c r="D87" s="60"/>
      <c r="E87" s="60"/>
      <c r="F87" s="61"/>
      <c r="G87" s="18">
        <f>G88</f>
        <v>194518726.96000001</v>
      </c>
      <c r="H87" s="18">
        <v>230938262.65000001</v>
      </c>
      <c r="I87" s="18">
        <f t="shared" ref="I87:M87" si="50">I88</f>
        <v>0</v>
      </c>
      <c r="J87" s="18">
        <f t="shared" si="50"/>
        <v>0</v>
      </c>
      <c r="K87" s="18">
        <f t="shared" si="50"/>
        <v>0</v>
      </c>
      <c r="L87" s="18">
        <f t="shared" si="50"/>
        <v>0</v>
      </c>
      <c r="M87" s="18">
        <f t="shared" si="50"/>
        <v>228890070.91</v>
      </c>
      <c r="N87" s="18">
        <f t="shared" si="43"/>
        <v>34371343.949999988</v>
      </c>
      <c r="O87" s="19">
        <f t="shared" si="44"/>
        <v>1.1766994082634932</v>
      </c>
      <c r="P87" s="18">
        <f t="shared" si="45"/>
        <v>-2048191.7400000095</v>
      </c>
      <c r="Q87" s="19">
        <f t="shared" si="46"/>
        <v>0.99113099875050081</v>
      </c>
      <c r="R87" s="20"/>
    </row>
    <row r="88" spans="1:19" ht="30" x14ac:dyDescent="0.25">
      <c r="A88" s="62" t="s">
        <v>98</v>
      </c>
      <c r="B88" s="57"/>
      <c r="C88" s="57"/>
      <c r="D88" s="57"/>
      <c r="E88" s="57"/>
      <c r="F88" s="58"/>
      <c r="G88" s="7">
        <v>194518726.96000001</v>
      </c>
      <c r="H88" s="7">
        <v>230938262.65000001</v>
      </c>
      <c r="I88" s="7"/>
      <c r="J88" s="7"/>
      <c r="K88" s="7"/>
      <c r="L88" s="7"/>
      <c r="M88" s="7">
        <v>228890070.91</v>
      </c>
      <c r="N88" s="7">
        <f t="shared" si="43"/>
        <v>34371343.949999988</v>
      </c>
      <c r="O88" s="16">
        <f t="shared" si="44"/>
        <v>1.1766994082634932</v>
      </c>
      <c r="P88" s="7">
        <f t="shared" si="45"/>
        <v>-2048191.7400000095</v>
      </c>
      <c r="Q88" s="16">
        <f t="shared" si="46"/>
        <v>0.99113099875050081</v>
      </c>
      <c r="R88" s="14" t="s">
        <v>290</v>
      </c>
    </row>
    <row r="89" spans="1:19" ht="38.25" customHeight="1" x14ac:dyDescent="0.25">
      <c r="A89" s="59" t="s">
        <v>48</v>
      </c>
      <c r="B89" s="60"/>
      <c r="C89" s="60"/>
      <c r="D89" s="60"/>
      <c r="E89" s="60"/>
      <c r="F89" s="61"/>
      <c r="G89" s="18">
        <f>G90+G91</f>
        <v>8421052</v>
      </c>
      <c r="H89" s="18">
        <v>9706979.3300000001</v>
      </c>
      <c r="I89" s="18">
        <f t="shared" ref="I89:M89" si="51">I90+I91</f>
        <v>0</v>
      </c>
      <c r="J89" s="18">
        <f t="shared" si="51"/>
        <v>0</v>
      </c>
      <c r="K89" s="18">
        <f t="shared" si="51"/>
        <v>0</v>
      </c>
      <c r="L89" s="18">
        <f t="shared" si="51"/>
        <v>0</v>
      </c>
      <c r="M89" s="18">
        <f t="shared" si="51"/>
        <v>9706912.6600000001</v>
      </c>
      <c r="N89" s="18">
        <f t="shared" si="43"/>
        <v>1285860.6600000001</v>
      </c>
      <c r="O89" s="19">
        <f t="shared" si="44"/>
        <v>1.1526959648271973</v>
      </c>
      <c r="P89" s="18">
        <f t="shared" si="45"/>
        <v>-66.669999999925494</v>
      </c>
      <c r="Q89" s="19">
        <f t="shared" si="46"/>
        <v>0.99999313174595994</v>
      </c>
      <c r="R89" s="20"/>
    </row>
    <row r="90" spans="1:19" ht="45" x14ac:dyDescent="0.25">
      <c r="A90" s="62" t="s">
        <v>99</v>
      </c>
      <c r="B90" s="57"/>
      <c r="C90" s="57"/>
      <c r="D90" s="57"/>
      <c r="E90" s="57"/>
      <c r="F90" s="58"/>
      <c r="G90" s="7">
        <v>0</v>
      </c>
      <c r="H90" s="7">
        <v>1790246</v>
      </c>
      <c r="I90" s="7"/>
      <c r="J90" s="7"/>
      <c r="K90" s="7"/>
      <c r="L90" s="7"/>
      <c r="M90" s="7">
        <v>1790246</v>
      </c>
      <c r="N90" s="7">
        <f t="shared" si="43"/>
        <v>1790246</v>
      </c>
      <c r="O90" s="46" t="s">
        <v>13</v>
      </c>
      <c r="P90" s="7">
        <f t="shared" si="45"/>
        <v>0</v>
      </c>
      <c r="Q90" s="16">
        <f t="shared" si="46"/>
        <v>1</v>
      </c>
      <c r="R90" s="14" t="s">
        <v>312</v>
      </c>
    </row>
    <row r="91" spans="1:19" ht="21.75" customHeight="1" x14ac:dyDescent="0.25">
      <c r="A91" s="56" t="s">
        <v>100</v>
      </c>
      <c r="B91" s="57"/>
      <c r="C91" s="57"/>
      <c r="D91" s="57"/>
      <c r="E91" s="57"/>
      <c r="F91" s="58"/>
      <c r="G91" s="7">
        <v>8421052</v>
      </c>
      <c r="H91" s="7">
        <v>7916733.3300000001</v>
      </c>
      <c r="I91" s="7"/>
      <c r="J91" s="7"/>
      <c r="K91" s="7"/>
      <c r="L91" s="7"/>
      <c r="M91" s="7">
        <v>7916666.6600000001</v>
      </c>
      <c r="N91" s="7">
        <f t="shared" si="43"/>
        <v>-504385.33999999985</v>
      </c>
      <c r="O91" s="16">
        <f t="shared" si="44"/>
        <v>0.9401042363828177</v>
      </c>
      <c r="P91" s="7">
        <f t="shared" si="45"/>
        <v>-66.669999999925494</v>
      </c>
      <c r="Q91" s="16">
        <f t="shared" si="46"/>
        <v>0.99999157859722931</v>
      </c>
      <c r="R91" s="15" t="s">
        <v>18</v>
      </c>
    </row>
    <row r="92" spans="1:19" ht="33.75" customHeight="1" x14ac:dyDescent="0.25">
      <c r="A92" s="63" t="s">
        <v>176</v>
      </c>
      <c r="B92" s="64"/>
      <c r="C92" s="64"/>
      <c r="D92" s="64"/>
      <c r="E92" s="64"/>
      <c r="F92" s="65"/>
      <c r="G92" s="8">
        <f>G93+G97+G100+G105+G110+G125+G129+G132+G135+G137+G144</f>
        <v>1076474997.0599999</v>
      </c>
      <c r="H92" s="8">
        <v>4004456343.0800004</v>
      </c>
      <c r="I92" s="8">
        <f t="shared" ref="I92:M92" si="52">I93+I97+I100+I105+I110+I125+I129+I132+I135+I137+I144</f>
        <v>95969099.870000005</v>
      </c>
      <c r="J92" s="8">
        <f t="shared" si="52"/>
        <v>0</v>
      </c>
      <c r="K92" s="8">
        <f t="shared" si="52"/>
        <v>0</v>
      </c>
      <c r="L92" s="8">
        <f t="shared" si="52"/>
        <v>0</v>
      </c>
      <c r="M92" s="8">
        <f t="shared" si="52"/>
        <v>3421550981.0900006</v>
      </c>
      <c r="N92" s="8">
        <f t="shared" si="43"/>
        <v>2345075984.0300007</v>
      </c>
      <c r="O92" s="9">
        <f t="shared" si="44"/>
        <v>3.178476964569287</v>
      </c>
      <c r="P92" s="8">
        <f t="shared" si="45"/>
        <v>-582905361.98999977</v>
      </c>
      <c r="Q92" s="9">
        <f t="shared" si="46"/>
        <v>0.85443583047239269</v>
      </c>
      <c r="R92" s="26"/>
    </row>
    <row r="93" spans="1:19" ht="49.5" customHeight="1" x14ac:dyDescent="0.25">
      <c r="A93" s="59" t="s">
        <v>177</v>
      </c>
      <c r="B93" s="60"/>
      <c r="C93" s="60"/>
      <c r="D93" s="60"/>
      <c r="E93" s="60"/>
      <c r="F93" s="61"/>
      <c r="G93" s="18">
        <f>G94+G95+G96</f>
        <v>0</v>
      </c>
      <c r="H93" s="18">
        <v>6509279.2499999991</v>
      </c>
      <c r="I93" s="18">
        <f t="shared" ref="I93:M93" si="53">I94+I95+I96</f>
        <v>0</v>
      </c>
      <c r="J93" s="18">
        <f t="shared" si="53"/>
        <v>0</v>
      </c>
      <c r="K93" s="18">
        <f t="shared" si="53"/>
        <v>0</v>
      </c>
      <c r="L93" s="18">
        <f t="shared" si="53"/>
        <v>0</v>
      </c>
      <c r="M93" s="18">
        <f t="shared" si="53"/>
        <v>6170192.8800000008</v>
      </c>
      <c r="N93" s="18">
        <f t="shared" si="43"/>
        <v>6170192.8800000008</v>
      </c>
      <c r="O93" s="50" t="s">
        <v>13</v>
      </c>
      <c r="P93" s="18">
        <f t="shared" si="45"/>
        <v>-339086.36999999825</v>
      </c>
      <c r="Q93" s="19">
        <f t="shared" si="46"/>
        <v>0.94790723258646514</v>
      </c>
      <c r="R93" s="20"/>
    </row>
    <row r="94" spans="1:19" ht="109.5" customHeight="1" x14ac:dyDescent="0.25">
      <c r="A94" s="62" t="s">
        <v>102</v>
      </c>
      <c r="B94" s="57"/>
      <c r="C94" s="57"/>
      <c r="D94" s="57"/>
      <c r="E94" s="57"/>
      <c r="F94" s="58"/>
      <c r="G94" s="7">
        <v>0</v>
      </c>
      <c r="H94" s="7">
        <v>5890402.1799999997</v>
      </c>
      <c r="I94" s="7"/>
      <c r="J94" s="7"/>
      <c r="K94" s="7"/>
      <c r="L94" s="7"/>
      <c r="M94" s="7">
        <v>5566495.1500000004</v>
      </c>
      <c r="N94" s="7">
        <f t="shared" si="43"/>
        <v>5566495.1500000004</v>
      </c>
      <c r="O94" s="46" t="s">
        <v>13</v>
      </c>
      <c r="P94" s="7">
        <f t="shared" si="45"/>
        <v>-323907.02999999933</v>
      </c>
      <c r="Q94" s="16">
        <f t="shared" si="46"/>
        <v>0.94501105016228293</v>
      </c>
      <c r="R94" s="14" t="s">
        <v>313</v>
      </c>
    </row>
    <row r="95" spans="1:19" ht="76.5" customHeight="1" x14ac:dyDescent="0.25">
      <c r="A95" s="62" t="s">
        <v>103</v>
      </c>
      <c r="B95" s="57"/>
      <c r="C95" s="57"/>
      <c r="D95" s="57"/>
      <c r="E95" s="57"/>
      <c r="F95" s="58"/>
      <c r="G95" s="7">
        <v>0</v>
      </c>
      <c r="H95" s="7">
        <v>616376.30000000005</v>
      </c>
      <c r="I95" s="7"/>
      <c r="J95" s="7"/>
      <c r="K95" s="7"/>
      <c r="L95" s="7"/>
      <c r="M95" s="7">
        <v>601332.65</v>
      </c>
      <c r="N95" s="7">
        <f t="shared" si="43"/>
        <v>601332.65</v>
      </c>
      <c r="O95" s="46" t="s">
        <v>13</v>
      </c>
      <c r="P95" s="7">
        <f t="shared" si="45"/>
        <v>-15043.650000000023</v>
      </c>
      <c r="Q95" s="16">
        <f t="shared" si="46"/>
        <v>0.97559339968133096</v>
      </c>
      <c r="R95" s="14" t="s">
        <v>313</v>
      </c>
    </row>
    <row r="96" spans="1:19" ht="77.25" customHeight="1" x14ac:dyDescent="0.25">
      <c r="A96" s="62" t="s">
        <v>104</v>
      </c>
      <c r="B96" s="57"/>
      <c r="C96" s="57"/>
      <c r="D96" s="57"/>
      <c r="E96" s="57"/>
      <c r="F96" s="58"/>
      <c r="G96" s="7">
        <v>0</v>
      </c>
      <c r="H96" s="7">
        <v>2500.77</v>
      </c>
      <c r="I96" s="7"/>
      <c r="J96" s="7"/>
      <c r="K96" s="7"/>
      <c r="L96" s="7"/>
      <c r="M96" s="7">
        <v>2365.08</v>
      </c>
      <c r="N96" s="7">
        <f t="shared" si="43"/>
        <v>2365.08</v>
      </c>
      <c r="O96" s="46" t="s">
        <v>13</v>
      </c>
      <c r="P96" s="7">
        <f t="shared" si="45"/>
        <v>-135.69000000000005</v>
      </c>
      <c r="Q96" s="16">
        <f t="shared" si="46"/>
        <v>0.94574071186074682</v>
      </c>
      <c r="R96" s="14" t="s">
        <v>314</v>
      </c>
    </row>
    <row r="97" spans="1:18" ht="38.25" customHeight="1" x14ac:dyDescent="0.25">
      <c r="A97" s="59" t="s">
        <v>178</v>
      </c>
      <c r="B97" s="60"/>
      <c r="C97" s="60"/>
      <c r="D97" s="60"/>
      <c r="E97" s="60"/>
      <c r="F97" s="61"/>
      <c r="G97" s="18">
        <f>G98+G99</f>
        <v>216497951</v>
      </c>
      <c r="H97" s="18">
        <v>216002219</v>
      </c>
      <c r="I97" s="18">
        <f t="shared" ref="I97:M97" si="54">I98+I99</f>
        <v>0</v>
      </c>
      <c r="J97" s="18">
        <f t="shared" si="54"/>
        <v>0</v>
      </c>
      <c r="K97" s="18">
        <f t="shared" si="54"/>
        <v>0</v>
      </c>
      <c r="L97" s="18">
        <f t="shared" si="54"/>
        <v>0</v>
      </c>
      <c r="M97" s="18">
        <f t="shared" si="54"/>
        <v>216002219</v>
      </c>
      <c r="N97" s="18">
        <f t="shared" si="43"/>
        <v>-495732</v>
      </c>
      <c r="O97" s="19">
        <f t="shared" si="44"/>
        <v>0.99771022313278157</v>
      </c>
      <c r="P97" s="18">
        <f t="shared" si="45"/>
        <v>0</v>
      </c>
      <c r="Q97" s="19">
        <f t="shared" si="46"/>
        <v>1</v>
      </c>
      <c r="R97" s="20"/>
    </row>
    <row r="98" spans="1:18" x14ac:dyDescent="0.25">
      <c r="A98" s="62" t="s">
        <v>250</v>
      </c>
      <c r="B98" s="57"/>
      <c r="C98" s="57"/>
      <c r="D98" s="57"/>
      <c r="E98" s="57"/>
      <c r="F98" s="58"/>
      <c r="G98" s="7">
        <f>[1]Результат!E95</f>
        <v>76055627</v>
      </c>
      <c r="H98" s="7">
        <v>75559895</v>
      </c>
      <c r="I98" s="7"/>
      <c r="J98" s="7"/>
      <c r="K98" s="7"/>
      <c r="L98" s="7"/>
      <c r="M98" s="7">
        <v>75559895</v>
      </c>
      <c r="N98" s="7">
        <f t="shared" si="43"/>
        <v>-495732</v>
      </c>
      <c r="O98" s="16">
        <f t="shared" si="44"/>
        <v>0.99348198128719656</v>
      </c>
      <c r="P98" s="7">
        <f t="shared" si="45"/>
        <v>0</v>
      </c>
      <c r="Q98" s="16">
        <f t="shared" si="46"/>
        <v>1</v>
      </c>
      <c r="R98" s="15"/>
    </row>
    <row r="99" spans="1:18" ht="37.5" customHeight="1" x14ac:dyDescent="0.25">
      <c r="A99" s="62" t="s">
        <v>105</v>
      </c>
      <c r="B99" s="57"/>
      <c r="C99" s="57"/>
      <c r="D99" s="57"/>
      <c r="E99" s="57"/>
      <c r="F99" s="58"/>
      <c r="G99" s="7">
        <f>[1]Результат!E96</f>
        <v>140442324</v>
      </c>
      <c r="H99" s="7">
        <v>140442324</v>
      </c>
      <c r="I99" s="7"/>
      <c r="J99" s="7"/>
      <c r="K99" s="7"/>
      <c r="L99" s="7"/>
      <c r="M99" s="7">
        <v>140442324</v>
      </c>
      <c r="N99" s="7">
        <f t="shared" si="43"/>
        <v>0</v>
      </c>
      <c r="O99" s="16">
        <f t="shared" si="44"/>
        <v>1</v>
      </c>
      <c r="P99" s="7">
        <f t="shared" si="45"/>
        <v>0</v>
      </c>
      <c r="Q99" s="16">
        <f t="shared" si="46"/>
        <v>1</v>
      </c>
      <c r="R99" s="14"/>
    </row>
    <row r="100" spans="1:18" ht="50.25" customHeight="1" x14ac:dyDescent="0.25">
      <c r="A100" s="59" t="s">
        <v>179</v>
      </c>
      <c r="B100" s="60"/>
      <c r="C100" s="60"/>
      <c r="D100" s="60"/>
      <c r="E100" s="60"/>
      <c r="F100" s="61"/>
      <c r="G100" s="18">
        <f>G101+G102+G103+G104</f>
        <v>3908760</v>
      </c>
      <c r="H100" s="18">
        <v>1497787691</v>
      </c>
      <c r="I100" s="18">
        <f t="shared" ref="I100:M100" si="55">I101+I102+I103+I104</f>
        <v>0</v>
      </c>
      <c r="J100" s="18">
        <f t="shared" si="55"/>
        <v>0</v>
      </c>
      <c r="K100" s="18">
        <f t="shared" si="55"/>
        <v>0</v>
      </c>
      <c r="L100" s="18">
        <f t="shared" si="55"/>
        <v>0</v>
      </c>
      <c r="M100" s="18">
        <f t="shared" si="55"/>
        <v>1177768268.8499999</v>
      </c>
      <c r="N100" s="18">
        <f t="shared" si="43"/>
        <v>1173859508.8499999</v>
      </c>
      <c r="O100" s="19">
        <f t="shared" si="44"/>
        <v>301.31506381819298</v>
      </c>
      <c r="P100" s="18">
        <f t="shared" si="45"/>
        <v>-320019422.1500001</v>
      </c>
      <c r="Q100" s="19">
        <f t="shared" si="46"/>
        <v>0.78633859520080662</v>
      </c>
      <c r="R100" s="20"/>
    </row>
    <row r="101" spans="1:18" ht="62.25" customHeight="1" x14ac:dyDescent="0.25">
      <c r="A101" s="62" t="s">
        <v>107</v>
      </c>
      <c r="B101" s="57"/>
      <c r="C101" s="57"/>
      <c r="D101" s="57"/>
      <c r="E101" s="57"/>
      <c r="F101" s="58"/>
      <c r="G101" s="7">
        <v>3908760</v>
      </c>
      <c r="H101" s="7">
        <v>3908760</v>
      </c>
      <c r="I101" s="7"/>
      <c r="J101" s="7"/>
      <c r="K101" s="7"/>
      <c r="L101" s="7"/>
      <c r="M101" s="7">
        <v>3908759.62</v>
      </c>
      <c r="N101" s="7">
        <f t="shared" si="43"/>
        <v>-0.37999999988824129</v>
      </c>
      <c r="O101" s="16">
        <f t="shared" si="44"/>
        <v>0.99999990278246809</v>
      </c>
      <c r="P101" s="7"/>
      <c r="Q101" s="16"/>
      <c r="R101" s="15"/>
    </row>
    <row r="102" spans="1:18" ht="43.5" customHeight="1" x14ac:dyDescent="0.25">
      <c r="A102" s="62" t="s">
        <v>108</v>
      </c>
      <c r="B102" s="57"/>
      <c r="C102" s="57"/>
      <c r="D102" s="57"/>
      <c r="E102" s="57"/>
      <c r="F102" s="58"/>
      <c r="G102" s="7">
        <v>0</v>
      </c>
      <c r="H102" s="7">
        <v>295000</v>
      </c>
      <c r="I102" s="7"/>
      <c r="J102" s="7"/>
      <c r="K102" s="7"/>
      <c r="L102" s="7"/>
      <c r="M102" s="7">
        <v>295000</v>
      </c>
      <c r="N102" s="7">
        <f t="shared" si="43"/>
        <v>295000</v>
      </c>
      <c r="O102" s="46" t="s">
        <v>13</v>
      </c>
      <c r="P102" s="7"/>
      <c r="Q102" s="16"/>
      <c r="R102" s="15" t="s">
        <v>279</v>
      </c>
    </row>
    <row r="103" spans="1:18" ht="62.25" customHeight="1" x14ac:dyDescent="0.25">
      <c r="A103" s="62" t="s">
        <v>237</v>
      </c>
      <c r="B103" s="57"/>
      <c r="C103" s="57"/>
      <c r="D103" s="57"/>
      <c r="E103" s="57"/>
      <c r="F103" s="58"/>
      <c r="G103" s="7">
        <v>0</v>
      </c>
      <c r="H103" s="7">
        <v>992713600</v>
      </c>
      <c r="I103" s="7"/>
      <c r="J103" s="7"/>
      <c r="K103" s="7"/>
      <c r="L103" s="7"/>
      <c r="M103" s="7">
        <v>748898707.70000005</v>
      </c>
      <c r="N103" s="7">
        <f t="shared" si="43"/>
        <v>748898707.70000005</v>
      </c>
      <c r="O103" s="46" t="s">
        <v>13</v>
      </c>
      <c r="P103" s="7">
        <f t="shared" si="45"/>
        <v>-243814892.29999995</v>
      </c>
      <c r="Q103" s="16">
        <f t="shared" si="46"/>
        <v>0.75439553532861847</v>
      </c>
      <c r="R103" s="15" t="s">
        <v>315</v>
      </c>
    </row>
    <row r="104" spans="1:18" ht="79.5" customHeight="1" x14ac:dyDescent="0.25">
      <c r="A104" s="62" t="s">
        <v>238</v>
      </c>
      <c r="B104" s="57"/>
      <c r="C104" s="57"/>
      <c r="D104" s="57"/>
      <c r="E104" s="57"/>
      <c r="F104" s="58"/>
      <c r="G104" s="7">
        <v>0</v>
      </c>
      <c r="H104" s="7">
        <v>500870331</v>
      </c>
      <c r="I104" s="7"/>
      <c r="J104" s="7"/>
      <c r="K104" s="7"/>
      <c r="L104" s="7"/>
      <c r="M104" s="7">
        <v>424665801.52999997</v>
      </c>
      <c r="N104" s="7">
        <f t="shared" si="43"/>
        <v>424665801.52999997</v>
      </c>
      <c r="O104" s="46" t="s">
        <v>13</v>
      </c>
      <c r="P104" s="7">
        <f t="shared" si="45"/>
        <v>-76204529.470000029</v>
      </c>
      <c r="Q104" s="16">
        <f t="shared" si="46"/>
        <v>0.84785577273491963</v>
      </c>
      <c r="R104" s="14" t="s">
        <v>278</v>
      </c>
    </row>
    <row r="105" spans="1:18" ht="34.5" customHeight="1" x14ac:dyDescent="0.25">
      <c r="A105" s="59" t="s">
        <v>180</v>
      </c>
      <c r="B105" s="60"/>
      <c r="C105" s="60"/>
      <c r="D105" s="60"/>
      <c r="E105" s="60"/>
      <c r="F105" s="61"/>
      <c r="G105" s="18">
        <f>G106+G107+G108+G109</f>
        <v>20588083</v>
      </c>
      <c r="H105" s="18">
        <v>195471284.72</v>
      </c>
      <c r="I105" s="18">
        <f t="shared" ref="I105:M105" si="56">I106+I107+I108+I109</f>
        <v>0</v>
      </c>
      <c r="J105" s="18">
        <f t="shared" si="56"/>
        <v>0</v>
      </c>
      <c r="K105" s="18">
        <f t="shared" si="56"/>
        <v>0</v>
      </c>
      <c r="L105" s="18">
        <f t="shared" si="56"/>
        <v>0</v>
      </c>
      <c r="M105" s="18">
        <f t="shared" si="56"/>
        <v>149173257.01999998</v>
      </c>
      <c r="N105" s="18">
        <f t="shared" si="43"/>
        <v>128585174.01999998</v>
      </c>
      <c r="O105" s="31">
        <f>M105/G105</f>
        <v>7.2456117949398191</v>
      </c>
      <c r="P105" s="18">
        <f t="shared" si="45"/>
        <v>-46298027.700000018</v>
      </c>
      <c r="Q105" s="19">
        <f t="shared" si="46"/>
        <v>0.76314665467964282</v>
      </c>
      <c r="R105" s="20"/>
    </row>
    <row r="106" spans="1:18" ht="49.5" customHeight="1" x14ac:dyDescent="0.25">
      <c r="A106" s="62" t="s">
        <v>109</v>
      </c>
      <c r="B106" s="57"/>
      <c r="C106" s="57"/>
      <c r="D106" s="57"/>
      <c r="E106" s="57"/>
      <c r="F106" s="58"/>
      <c r="G106" s="7">
        <v>0</v>
      </c>
      <c r="H106" s="7">
        <v>24870449</v>
      </c>
      <c r="I106" s="7"/>
      <c r="J106" s="7"/>
      <c r="K106" s="7"/>
      <c r="L106" s="7"/>
      <c r="M106" s="7">
        <v>5250449</v>
      </c>
      <c r="N106" s="7">
        <f t="shared" si="43"/>
        <v>5250449</v>
      </c>
      <c r="O106" s="46" t="s">
        <v>13</v>
      </c>
      <c r="P106" s="7">
        <f t="shared" si="45"/>
        <v>-19620000</v>
      </c>
      <c r="Q106" s="16">
        <f t="shared" si="46"/>
        <v>0.21111195057234391</v>
      </c>
      <c r="R106" s="15" t="s">
        <v>280</v>
      </c>
    </row>
    <row r="107" spans="1:18" ht="33" customHeight="1" x14ac:dyDescent="0.25">
      <c r="A107" s="62" t="s">
        <v>110</v>
      </c>
      <c r="B107" s="57"/>
      <c r="C107" s="57"/>
      <c r="D107" s="57"/>
      <c r="E107" s="57"/>
      <c r="F107" s="58"/>
      <c r="G107" s="7">
        <v>568083</v>
      </c>
      <c r="H107" s="7">
        <v>565834.22</v>
      </c>
      <c r="I107" s="7"/>
      <c r="J107" s="7"/>
      <c r="K107" s="7"/>
      <c r="L107" s="7"/>
      <c r="M107" s="7">
        <v>565834.22</v>
      </c>
      <c r="N107" s="7">
        <f t="shared" si="43"/>
        <v>-2248.7800000000279</v>
      </c>
      <c r="O107" s="48">
        <f t="shared" si="44"/>
        <v>0.99604145873050232</v>
      </c>
      <c r="P107" s="7">
        <f t="shared" si="45"/>
        <v>0</v>
      </c>
      <c r="Q107" s="16">
        <f t="shared" si="46"/>
        <v>1</v>
      </c>
      <c r="R107" s="15"/>
    </row>
    <row r="108" spans="1:18" ht="18" customHeight="1" x14ac:dyDescent="0.25">
      <c r="A108" s="62" t="s">
        <v>106</v>
      </c>
      <c r="B108" s="57"/>
      <c r="C108" s="57"/>
      <c r="D108" s="57"/>
      <c r="E108" s="57"/>
      <c r="F108" s="58"/>
      <c r="G108" s="7">
        <v>20020000</v>
      </c>
      <c r="H108" s="7">
        <v>20020000</v>
      </c>
      <c r="I108" s="7"/>
      <c r="J108" s="7"/>
      <c r="K108" s="7"/>
      <c r="L108" s="7"/>
      <c r="M108" s="7">
        <v>18923007.280000001</v>
      </c>
      <c r="N108" s="7">
        <f t="shared" si="43"/>
        <v>-1096992.7199999988</v>
      </c>
      <c r="O108" s="48">
        <f t="shared" si="44"/>
        <v>0.94520515884115885</v>
      </c>
      <c r="P108" s="7">
        <f t="shared" si="45"/>
        <v>-1096992.7199999988</v>
      </c>
      <c r="Q108" s="16">
        <f t="shared" si="46"/>
        <v>0.94520515884115885</v>
      </c>
      <c r="R108" s="15" t="s">
        <v>18</v>
      </c>
    </row>
    <row r="109" spans="1:18" ht="75" customHeight="1" x14ac:dyDescent="0.25">
      <c r="A109" s="57" t="s">
        <v>251</v>
      </c>
      <c r="B109" s="57"/>
      <c r="C109" s="57"/>
      <c r="D109" s="57"/>
      <c r="E109" s="57"/>
      <c r="F109" s="58"/>
      <c r="G109" s="7">
        <v>0</v>
      </c>
      <c r="H109" s="7">
        <v>150015001.5</v>
      </c>
      <c r="I109" s="7"/>
      <c r="J109" s="7"/>
      <c r="K109" s="7"/>
      <c r="L109" s="7"/>
      <c r="M109" s="7">
        <v>124433966.52</v>
      </c>
      <c r="N109" s="7">
        <f t="shared" si="43"/>
        <v>124433966.52</v>
      </c>
      <c r="O109" s="46" t="s">
        <v>13</v>
      </c>
      <c r="P109" s="7">
        <f t="shared" si="45"/>
        <v>-25581034.980000004</v>
      </c>
      <c r="Q109" s="16">
        <f t="shared" si="46"/>
        <v>0.82947682082314944</v>
      </c>
      <c r="R109" s="14" t="s">
        <v>316</v>
      </c>
    </row>
    <row r="110" spans="1:18" ht="49.5" customHeight="1" x14ac:dyDescent="0.25">
      <c r="A110" s="59" t="s">
        <v>181</v>
      </c>
      <c r="B110" s="60"/>
      <c r="C110" s="60"/>
      <c r="D110" s="60"/>
      <c r="E110" s="60"/>
      <c r="F110" s="61"/>
      <c r="G110" s="18">
        <f>SUM(G111:G124)</f>
        <v>383649522.86000001</v>
      </c>
      <c r="H110" s="18">
        <v>1138664580.5799999</v>
      </c>
      <c r="I110" s="18">
        <f t="shared" ref="I110:M110" si="57">SUM(I111:I124)</f>
        <v>95969099.870000005</v>
      </c>
      <c r="J110" s="18">
        <f t="shared" si="57"/>
        <v>0</v>
      </c>
      <c r="K110" s="18">
        <f t="shared" si="57"/>
        <v>0</v>
      </c>
      <c r="L110" s="18">
        <f t="shared" si="57"/>
        <v>0</v>
      </c>
      <c r="M110" s="18">
        <f t="shared" si="57"/>
        <v>1090062054.6300001</v>
      </c>
      <c r="N110" s="18">
        <f t="shared" si="43"/>
        <v>706412531.7700001</v>
      </c>
      <c r="O110" s="19">
        <f t="shared" si="44"/>
        <v>2.8412965211161794</v>
      </c>
      <c r="P110" s="18">
        <f t="shared" si="45"/>
        <v>-48602525.949999809</v>
      </c>
      <c r="Q110" s="19">
        <f t="shared" si="46"/>
        <v>0.95731620463223399</v>
      </c>
      <c r="R110" s="20"/>
    </row>
    <row r="111" spans="1:18" ht="65.25" customHeight="1" x14ac:dyDescent="0.25">
      <c r="A111" s="62" t="s">
        <v>241</v>
      </c>
      <c r="B111" s="57"/>
      <c r="C111" s="57"/>
      <c r="D111" s="57"/>
      <c r="E111" s="57"/>
      <c r="F111" s="58"/>
      <c r="G111" s="7">
        <v>0</v>
      </c>
      <c r="H111" s="7">
        <v>25760380.789999999</v>
      </c>
      <c r="I111" s="7"/>
      <c r="J111" s="7"/>
      <c r="K111" s="7"/>
      <c r="L111" s="7"/>
      <c r="M111" s="7">
        <v>25760380.59</v>
      </c>
      <c r="N111" s="7">
        <f t="shared" si="43"/>
        <v>25760380.59</v>
      </c>
      <c r="O111" s="46" t="s">
        <v>13</v>
      </c>
      <c r="P111" s="7">
        <f t="shared" si="45"/>
        <v>-0.19999999925494194</v>
      </c>
      <c r="Q111" s="16">
        <f t="shared" si="46"/>
        <v>0.99999999223613967</v>
      </c>
      <c r="R111" s="14" t="s">
        <v>295</v>
      </c>
    </row>
    <row r="112" spans="1:18" ht="30" x14ac:dyDescent="0.25">
      <c r="A112" s="62" t="s">
        <v>111</v>
      </c>
      <c r="B112" s="57"/>
      <c r="C112" s="57"/>
      <c r="D112" s="57"/>
      <c r="E112" s="57"/>
      <c r="F112" s="58"/>
      <c r="G112" s="7">
        <v>75284292.180000007</v>
      </c>
      <c r="H112" s="7">
        <v>99320633.969999999</v>
      </c>
      <c r="I112" s="7"/>
      <c r="J112" s="7"/>
      <c r="K112" s="7"/>
      <c r="L112" s="7"/>
      <c r="M112" s="7">
        <v>91961231.659999996</v>
      </c>
      <c r="N112" s="7">
        <f t="shared" si="43"/>
        <v>16676939.479999989</v>
      </c>
      <c r="O112" s="16">
        <f t="shared" si="44"/>
        <v>1.2215195095429265</v>
      </c>
      <c r="P112" s="7">
        <f t="shared" si="45"/>
        <v>-7359402.3100000024</v>
      </c>
      <c r="Q112" s="16">
        <f t="shared" si="46"/>
        <v>0.92590258422813809</v>
      </c>
      <c r="R112" s="14" t="s">
        <v>317</v>
      </c>
    </row>
    <row r="113" spans="1:18" ht="30" x14ac:dyDescent="0.25">
      <c r="A113" s="62" t="s">
        <v>112</v>
      </c>
      <c r="B113" s="57"/>
      <c r="C113" s="57"/>
      <c r="D113" s="57"/>
      <c r="E113" s="57"/>
      <c r="F113" s="58"/>
      <c r="G113" s="7">
        <v>16674140</v>
      </c>
      <c r="H113" s="7">
        <v>14325498.140000001</v>
      </c>
      <c r="I113" s="7"/>
      <c r="J113" s="7"/>
      <c r="K113" s="7"/>
      <c r="L113" s="7"/>
      <c r="M113" s="7">
        <v>14321305.84</v>
      </c>
      <c r="N113" s="7">
        <f t="shared" si="43"/>
        <v>-2352834.16</v>
      </c>
      <c r="O113" s="16">
        <f t="shared" si="44"/>
        <v>0.85889322267895074</v>
      </c>
      <c r="P113" s="7">
        <f t="shared" si="45"/>
        <v>-4192.3000000007451</v>
      </c>
      <c r="Q113" s="16">
        <f t="shared" si="46"/>
        <v>0.99970735398106014</v>
      </c>
      <c r="R113" s="14" t="s">
        <v>281</v>
      </c>
    </row>
    <row r="114" spans="1:18" ht="45" x14ac:dyDescent="0.25">
      <c r="A114" s="62" t="s">
        <v>113</v>
      </c>
      <c r="B114" s="57"/>
      <c r="C114" s="57"/>
      <c r="D114" s="57"/>
      <c r="E114" s="57"/>
      <c r="F114" s="58"/>
      <c r="G114" s="7">
        <v>85707481.680000007</v>
      </c>
      <c r="H114" s="7">
        <v>136171022.66</v>
      </c>
      <c r="I114" s="7"/>
      <c r="J114" s="7"/>
      <c r="K114" s="7"/>
      <c r="L114" s="7"/>
      <c r="M114" s="7">
        <v>129684870.13</v>
      </c>
      <c r="N114" s="7">
        <f t="shared" si="43"/>
        <v>43977388.449999988</v>
      </c>
      <c r="O114" s="16">
        <f t="shared" si="44"/>
        <v>1.5131102628145727</v>
      </c>
      <c r="P114" s="7">
        <f t="shared" si="45"/>
        <v>-6486152.5300000012</v>
      </c>
      <c r="Q114" s="16">
        <f t="shared" si="46"/>
        <v>0.95236760065909898</v>
      </c>
      <c r="R114" s="14" t="s">
        <v>318</v>
      </c>
    </row>
    <row r="115" spans="1:18" ht="48" customHeight="1" x14ac:dyDescent="0.25">
      <c r="A115" s="62" t="s">
        <v>114</v>
      </c>
      <c r="B115" s="57"/>
      <c r="C115" s="57"/>
      <c r="D115" s="57"/>
      <c r="E115" s="57"/>
      <c r="F115" s="58"/>
      <c r="G115" s="7">
        <v>110332209</v>
      </c>
      <c r="H115" s="7">
        <v>259301215.15000001</v>
      </c>
      <c r="I115" s="7"/>
      <c r="J115" s="7"/>
      <c r="K115" s="7"/>
      <c r="L115" s="7"/>
      <c r="M115" s="7">
        <v>245683494.59</v>
      </c>
      <c r="N115" s="7">
        <f t="shared" si="43"/>
        <v>135351285.59</v>
      </c>
      <c r="O115" s="16">
        <f t="shared" si="44"/>
        <v>2.226761313099423</v>
      </c>
      <c r="P115" s="7">
        <f t="shared" si="45"/>
        <v>-13617720.560000002</v>
      </c>
      <c r="Q115" s="16">
        <f t="shared" si="46"/>
        <v>0.94748300522956497</v>
      </c>
      <c r="R115" s="14" t="s">
        <v>319</v>
      </c>
    </row>
    <row r="116" spans="1:18" ht="33.75" customHeight="1" x14ac:dyDescent="0.25">
      <c r="A116" s="62" t="s">
        <v>115</v>
      </c>
      <c r="B116" s="57"/>
      <c r="C116" s="57"/>
      <c r="D116" s="57"/>
      <c r="E116" s="57"/>
      <c r="F116" s="58"/>
      <c r="G116" s="7">
        <v>6000000</v>
      </c>
      <c r="H116" s="7">
        <v>6000000</v>
      </c>
      <c r="I116" s="7"/>
      <c r="J116" s="7"/>
      <c r="K116" s="7"/>
      <c r="L116" s="7"/>
      <c r="M116" s="7">
        <v>6000000</v>
      </c>
      <c r="N116" s="7">
        <f t="shared" si="43"/>
        <v>0</v>
      </c>
      <c r="O116" s="16">
        <f t="shared" si="44"/>
        <v>1</v>
      </c>
      <c r="P116" s="7">
        <f t="shared" si="45"/>
        <v>0</v>
      </c>
      <c r="Q116" s="16">
        <f t="shared" si="46"/>
        <v>1</v>
      </c>
      <c r="R116" s="14"/>
    </row>
    <row r="117" spans="1:18" ht="54.75" customHeight="1" x14ac:dyDescent="0.25">
      <c r="A117" s="62" t="s">
        <v>116</v>
      </c>
      <c r="B117" s="57"/>
      <c r="C117" s="57"/>
      <c r="D117" s="57"/>
      <c r="E117" s="57"/>
      <c r="F117" s="58"/>
      <c r="G117" s="7">
        <v>3100000</v>
      </c>
      <c r="H117" s="7">
        <v>3100000</v>
      </c>
      <c r="I117" s="7"/>
      <c r="J117" s="7"/>
      <c r="K117" s="7"/>
      <c r="L117" s="7"/>
      <c r="M117" s="7">
        <v>3100000</v>
      </c>
      <c r="N117" s="7">
        <f t="shared" si="43"/>
        <v>0</v>
      </c>
      <c r="O117" s="16">
        <f t="shared" si="44"/>
        <v>1</v>
      </c>
      <c r="P117" s="7">
        <f t="shared" si="45"/>
        <v>0</v>
      </c>
      <c r="Q117" s="16">
        <f t="shared" si="46"/>
        <v>1</v>
      </c>
      <c r="R117" s="14"/>
    </row>
    <row r="118" spans="1:18" ht="36" customHeight="1" x14ac:dyDescent="0.25">
      <c r="A118" s="62" t="s">
        <v>117</v>
      </c>
      <c r="B118" s="57"/>
      <c r="C118" s="57"/>
      <c r="D118" s="57"/>
      <c r="E118" s="57"/>
      <c r="F118" s="58"/>
      <c r="G118" s="7">
        <v>4000000</v>
      </c>
      <c r="H118" s="7">
        <v>4000000</v>
      </c>
      <c r="I118" s="7"/>
      <c r="J118" s="7"/>
      <c r="K118" s="7"/>
      <c r="L118" s="7"/>
      <c r="M118" s="7">
        <v>4000000</v>
      </c>
      <c r="N118" s="7">
        <f t="shared" si="43"/>
        <v>0</v>
      </c>
      <c r="O118" s="16">
        <f t="shared" si="44"/>
        <v>1</v>
      </c>
      <c r="P118" s="7">
        <f t="shared" si="45"/>
        <v>0</v>
      </c>
      <c r="Q118" s="16">
        <f t="shared" si="46"/>
        <v>1</v>
      </c>
      <c r="R118" s="15"/>
    </row>
    <row r="119" spans="1:18" ht="64.5" customHeight="1" x14ac:dyDescent="0.25">
      <c r="A119" s="62" t="s">
        <v>239</v>
      </c>
      <c r="B119" s="57"/>
      <c r="C119" s="57"/>
      <c r="D119" s="57"/>
      <c r="E119" s="57"/>
      <c r="F119" s="58"/>
      <c r="G119" s="7">
        <v>0</v>
      </c>
      <c r="H119" s="7">
        <v>41156500</v>
      </c>
      <c r="I119" s="7"/>
      <c r="J119" s="7"/>
      <c r="K119" s="7"/>
      <c r="L119" s="7"/>
      <c r="M119" s="7">
        <v>38365795.950000003</v>
      </c>
      <c r="N119" s="7">
        <f t="shared" si="43"/>
        <v>38365795.950000003</v>
      </c>
      <c r="O119" s="17" t="s">
        <v>13</v>
      </c>
      <c r="P119" s="7">
        <f t="shared" si="45"/>
        <v>-2790704.049999997</v>
      </c>
      <c r="Q119" s="16">
        <f t="shared" si="46"/>
        <v>0.93219287232879378</v>
      </c>
      <c r="R119" s="14" t="s">
        <v>282</v>
      </c>
    </row>
    <row r="120" spans="1:18" ht="36.75" customHeight="1" x14ac:dyDescent="0.25">
      <c r="A120" s="62" t="s">
        <v>118</v>
      </c>
      <c r="B120" s="57"/>
      <c r="C120" s="57"/>
      <c r="D120" s="57"/>
      <c r="E120" s="57"/>
      <c r="F120" s="58"/>
      <c r="G120" s="7">
        <v>31500000</v>
      </c>
      <c r="H120" s="7">
        <v>109019099.87</v>
      </c>
      <c r="I120" s="7">
        <v>95969099.870000005</v>
      </c>
      <c r="J120" s="7"/>
      <c r="K120" s="7"/>
      <c r="L120" s="7"/>
      <c r="M120" s="7">
        <v>95969099.870000005</v>
      </c>
      <c r="N120" s="7">
        <f t="shared" si="43"/>
        <v>64469099.870000005</v>
      </c>
      <c r="O120" s="16">
        <f>M120/G120</f>
        <v>3.0466380911111113</v>
      </c>
      <c r="P120" s="7">
        <f t="shared" si="45"/>
        <v>-13050000</v>
      </c>
      <c r="Q120" s="16">
        <f t="shared" si="46"/>
        <v>0.88029620483418514</v>
      </c>
      <c r="R120" s="14" t="s">
        <v>320</v>
      </c>
    </row>
    <row r="121" spans="1:18" ht="63.75" customHeight="1" x14ac:dyDescent="0.25">
      <c r="A121" s="62" t="s">
        <v>119</v>
      </c>
      <c r="B121" s="57"/>
      <c r="C121" s="57"/>
      <c r="D121" s="57"/>
      <c r="E121" s="57"/>
      <c r="F121" s="58"/>
      <c r="G121" s="7">
        <v>847000</v>
      </c>
      <c r="H121" s="7">
        <v>997000</v>
      </c>
      <c r="I121" s="7"/>
      <c r="J121" s="7"/>
      <c r="K121" s="7"/>
      <c r="L121" s="7"/>
      <c r="M121" s="7">
        <v>749250</v>
      </c>
      <c r="N121" s="7">
        <f t="shared" si="43"/>
        <v>-97750</v>
      </c>
      <c r="O121" s="16">
        <f t="shared" si="44"/>
        <v>0.88459268004722547</v>
      </c>
      <c r="P121" s="7">
        <f t="shared" si="45"/>
        <v>-247750</v>
      </c>
      <c r="Q121" s="16">
        <f t="shared" si="46"/>
        <v>0.75150451354062187</v>
      </c>
      <c r="R121" s="15" t="s">
        <v>18</v>
      </c>
    </row>
    <row r="122" spans="1:18" ht="40.5" customHeight="1" x14ac:dyDescent="0.25">
      <c r="A122" s="62" t="s">
        <v>120</v>
      </c>
      <c r="B122" s="57"/>
      <c r="C122" s="57"/>
      <c r="D122" s="57"/>
      <c r="E122" s="57"/>
      <c r="F122" s="58"/>
      <c r="G122" s="7">
        <v>12420800</v>
      </c>
      <c r="H122" s="7">
        <v>12420800</v>
      </c>
      <c r="I122" s="7"/>
      <c r="J122" s="7"/>
      <c r="K122" s="7"/>
      <c r="L122" s="7"/>
      <c r="M122" s="7">
        <v>7374196</v>
      </c>
      <c r="N122" s="7">
        <f t="shared" si="43"/>
        <v>-5046604</v>
      </c>
      <c r="O122" s="16">
        <f t="shared" si="44"/>
        <v>0.59369734638670613</v>
      </c>
      <c r="P122" s="7">
        <f t="shared" si="45"/>
        <v>-5046604</v>
      </c>
      <c r="Q122" s="16">
        <f t="shared" si="46"/>
        <v>0.59369734638670613</v>
      </c>
      <c r="R122" s="15" t="s">
        <v>18</v>
      </c>
    </row>
    <row r="123" spans="1:18" ht="32.25" customHeight="1" x14ac:dyDescent="0.25">
      <c r="A123" s="62" t="s">
        <v>121</v>
      </c>
      <c r="B123" s="57"/>
      <c r="C123" s="57"/>
      <c r="D123" s="57"/>
      <c r="E123" s="57"/>
      <c r="F123" s="58"/>
      <c r="G123" s="7">
        <v>37783600</v>
      </c>
      <c r="H123" s="7">
        <v>37782800</v>
      </c>
      <c r="I123" s="7"/>
      <c r="J123" s="7"/>
      <c r="K123" s="7"/>
      <c r="L123" s="7"/>
      <c r="M123" s="7">
        <v>37782800</v>
      </c>
      <c r="N123" s="7">
        <f t="shared" si="43"/>
        <v>-800</v>
      </c>
      <c r="O123" s="16">
        <f t="shared" si="44"/>
        <v>0.99997882679257666</v>
      </c>
      <c r="P123" s="7">
        <f t="shared" si="45"/>
        <v>0</v>
      </c>
      <c r="Q123" s="17" t="s">
        <v>13</v>
      </c>
      <c r="R123" s="14"/>
    </row>
    <row r="124" spans="1:18" ht="75" customHeight="1" x14ac:dyDescent="0.25">
      <c r="A124" s="62" t="s">
        <v>240</v>
      </c>
      <c r="B124" s="57"/>
      <c r="C124" s="57"/>
      <c r="D124" s="57"/>
      <c r="E124" s="57"/>
      <c r="F124" s="58"/>
      <c r="G124" s="7">
        <v>0</v>
      </c>
      <c r="H124" s="7">
        <v>389309630</v>
      </c>
      <c r="I124" s="7"/>
      <c r="J124" s="7"/>
      <c r="K124" s="7"/>
      <c r="L124" s="7"/>
      <c r="M124" s="7">
        <v>389309630</v>
      </c>
      <c r="N124" s="7">
        <f t="shared" si="43"/>
        <v>389309630</v>
      </c>
      <c r="O124" s="46" t="s">
        <v>13</v>
      </c>
      <c r="P124" s="7">
        <f t="shared" si="45"/>
        <v>0</v>
      </c>
      <c r="Q124" s="17" t="s">
        <v>13</v>
      </c>
      <c r="R124" s="14" t="s">
        <v>283</v>
      </c>
    </row>
    <row r="125" spans="1:18" ht="48.75" customHeight="1" x14ac:dyDescent="0.25">
      <c r="A125" s="59" t="s">
        <v>183</v>
      </c>
      <c r="B125" s="60"/>
      <c r="C125" s="60"/>
      <c r="D125" s="60"/>
      <c r="E125" s="60"/>
      <c r="F125" s="61"/>
      <c r="G125" s="18">
        <f>G126+G127+G128</f>
        <v>77646275.200000003</v>
      </c>
      <c r="H125" s="18">
        <v>76866724.109999999</v>
      </c>
      <c r="I125" s="18">
        <f t="shared" ref="I125:M125" si="58">I126+I127+I128</f>
        <v>0</v>
      </c>
      <c r="J125" s="18">
        <f t="shared" si="58"/>
        <v>0</v>
      </c>
      <c r="K125" s="18">
        <f t="shared" si="58"/>
        <v>0</v>
      </c>
      <c r="L125" s="18">
        <f t="shared" si="58"/>
        <v>0</v>
      </c>
      <c r="M125" s="18">
        <f t="shared" si="58"/>
        <v>76033035.760000005</v>
      </c>
      <c r="N125" s="18">
        <f t="shared" si="43"/>
        <v>-1613239.4399999976</v>
      </c>
      <c r="O125" s="19">
        <f t="shared" si="44"/>
        <v>0.9792232217727812</v>
      </c>
      <c r="P125" s="18">
        <f t="shared" si="45"/>
        <v>-833688.34999999404</v>
      </c>
      <c r="Q125" s="19">
        <f t="shared" si="46"/>
        <v>0.98915410589363817</v>
      </c>
      <c r="R125" s="20"/>
    </row>
    <row r="126" spans="1:18" ht="120" x14ac:dyDescent="0.25">
      <c r="A126" s="62" t="s">
        <v>79</v>
      </c>
      <c r="B126" s="57"/>
      <c r="C126" s="57"/>
      <c r="D126" s="57"/>
      <c r="E126" s="57"/>
      <c r="F126" s="58"/>
      <c r="G126" s="7">
        <f>[1]Результат!E116</f>
        <v>8487658.4499999993</v>
      </c>
      <c r="H126" s="7">
        <v>9328794.1699999999</v>
      </c>
      <c r="I126" s="7"/>
      <c r="J126" s="7"/>
      <c r="K126" s="7"/>
      <c r="L126" s="7"/>
      <c r="M126" s="7">
        <v>9328794.1699999999</v>
      </c>
      <c r="N126" s="7">
        <f t="shared" si="43"/>
        <v>841135.72000000067</v>
      </c>
      <c r="O126" s="16">
        <f>M126/G126</f>
        <v>1.0991010329827775</v>
      </c>
      <c r="P126" s="7">
        <f t="shared" si="45"/>
        <v>0</v>
      </c>
      <c r="Q126" s="16">
        <f t="shared" si="46"/>
        <v>1</v>
      </c>
      <c r="R126" s="15" t="s">
        <v>277</v>
      </c>
    </row>
    <row r="127" spans="1:18" ht="43.5" customHeight="1" x14ac:dyDescent="0.25">
      <c r="A127" s="62" t="s">
        <v>122</v>
      </c>
      <c r="B127" s="57"/>
      <c r="C127" s="57"/>
      <c r="D127" s="57"/>
      <c r="E127" s="57"/>
      <c r="F127" s="58"/>
      <c r="G127" s="7">
        <f>[1]Результат!E117</f>
        <v>59635026.020000003</v>
      </c>
      <c r="H127" s="7">
        <v>58019923.710000001</v>
      </c>
      <c r="I127" s="7"/>
      <c r="J127" s="7"/>
      <c r="K127" s="7"/>
      <c r="L127" s="7"/>
      <c r="M127" s="7">
        <v>57188429.899999999</v>
      </c>
      <c r="N127" s="7">
        <f t="shared" si="43"/>
        <v>-2446596.1200000048</v>
      </c>
      <c r="O127" s="16">
        <f>M127/G127</f>
        <v>0.95897383998491958</v>
      </c>
      <c r="P127" s="7">
        <f t="shared" si="45"/>
        <v>-831493.81000000238</v>
      </c>
      <c r="Q127" s="16">
        <f t="shared" si="46"/>
        <v>0.98566882276240064</v>
      </c>
      <c r="R127" s="33"/>
    </row>
    <row r="128" spans="1:18" ht="37.5" customHeight="1" x14ac:dyDescent="0.25">
      <c r="A128" s="62" t="s">
        <v>123</v>
      </c>
      <c r="B128" s="57"/>
      <c r="C128" s="57"/>
      <c r="D128" s="57"/>
      <c r="E128" s="57"/>
      <c r="F128" s="58"/>
      <c r="G128" s="7">
        <f>[1]Результат!E118</f>
        <v>9523590.7300000004</v>
      </c>
      <c r="H128" s="7">
        <v>9518006.2300000004</v>
      </c>
      <c r="I128" s="7"/>
      <c r="J128" s="7"/>
      <c r="K128" s="7"/>
      <c r="L128" s="7"/>
      <c r="M128" s="7">
        <v>9515811.6899999995</v>
      </c>
      <c r="N128" s="7">
        <f t="shared" si="43"/>
        <v>-7779.0400000009686</v>
      </c>
      <c r="O128" s="16">
        <f>M128/G128</f>
        <v>0.99918318203495493</v>
      </c>
      <c r="P128" s="7">
        <f t="shared" si="45"/>
        <v>-2194.5400000009686</v>
      </c>
      <c r="Q128" s="16">
        <f t="shared" si="46"/>
        <v>0.99976943280483643</v>
      </c>
      <c r="R128" s="33"/>
    </row>
    <row r="129" spans="1:18" ht="38.25" customHeight="1" x14ac:dyDescent="0.25">
      <c r="A129" s="59" t="s">
        <v>182</v>
      </c>
      <c r="B129" s="60"/>
      <c r="C129" s="60"/>
      <c r="D129" s="60"/>
      <c r="E129" s="60"/>
      <c r="F129" s="61"/>
      <c r="G129" s="18">
        <f>G130+G131</f>
        <v>197500000</v>
      </c>
      <c r="H129" s="18">
        <v>235128039.56</v>
      </c>
      <c r="I129" s="18">
        <f t="shared" ref="I129:M129" si="59">I130+I131</f>
        <v>0</v>
      </c>
      <c r="J129" s="18">
        <f t="shared" si="59"/>
        <v>0</v>
      </c>
      <c r="K129" s="18">
        <f t="shared" si="59"/>
        <v>0</v>
      </c>
      <c r="L129" s="18">
        <f t="shared" si="59"/>
        <v>0</v>
      </c>
      <c r="M129" s="18">
        <f t="shared" si="59"/>
        <v>234436428.75</v>
      </c>
      <c r="N129" s="18">
        <f t="shared" si="43"/>
        <v>36936428.75</v>
      </c>
      <c r="O129" s="19">
        <f t="shared" si="44"/>
        <v>1.1870198924050632</v>
      </c>
      <c r="P129" s="18">
        <f t="shared" si="45"/>
        <v>-691610.81000000238</v>
      </c>
      <c r="Q129" s="19">
        <f t="shared" si="46"/>
        <v>0.99705857790804442</v>
      </c>
      <c r="R129" s="20"/>
    </row>
    <row r="130" spans="1:18" ht="45" x14ac:dyDescent="0.25">
      <c r="A130" s="62" t="s">
        <v>124</v>
      </c>
      <c r="B130" s="57"/>
      <c r="C130" s="57"/>
      <c r="D130" s="57"/>
      <c r="E130" s="57"/>
      <c r="F130" s="58"/>
      <c r="G130" s="7">
        <v>7500000</v>
      </c>
      <c r="H130" s="7">
        <v>42365932.399999999</v>
      </c>
      <c r="I130" s="7"/>
      <c r="J130" s="7"/>
      <c r="K130" s="7"/>
      <c r="L130" s="7"/>
      <c r="M130" s="7">
        <v>42365932.399999999</v>
      </c>
      <c r="N130" s="7">
        <f t="shared" si="43"/>
        <v>34865932.399999999</v>
      </c>
      <c r="O130" s="16">
        <f t="shared" si="44"/>
        <v>5.6487909866666666</v>
      </c>
      <c r="P130" s="7">
        <f t="shared" si="45"/>
        <v>0</v>
      </c>
      <c r="Q130" s="16">
        <f t="shared" si="46"/>
        <v>1</v>
      </c>
      <c r="R130" s="14" t="s">
        <v>321</v>
      </c>
    </row>
    <row r="131" spans="1:18" ht="31.5" customHeight="1" x14ac:dyDescent="0.25">
      <c r="A131" s="62" t="s">
        <v>125</v>
      </c>
      <c r="B131" s="57"/>
      <c r="C131" s="57"/>
      <c r="D131" s="57"/>
      <c r="E131" s="57"/>
      <c r="F131" s="58"/>
      <c r="G131" s="7">
        <v>190000000</v>
      </c>
      <c r="H131" s="7">
        <v>192762107.16</v>
      </c>
      <c r="I131" s="7"/>
      <c r="J131" s="7"/>
      <c r="K131" s="7"/>
      <c r="L131" s="7"/>
      <c r="M131" s="7">
        <v>192070496.34999999</v>
      </c>
      <c r="N131" s="7">
        <f t="shared" si="43"/>
        <v>2070496.349999994</v>
      </c>
      <c r="O131" s="16">
        <f t="shared" si="44"/>
        <v>1.0108973492105262</v>
      </c>
      <c r="P131" s="7">
        <f t="shared" si="45"/>
        <v>-691610.81000000238</v>
      </c>
      <c r="Q131" s="16">
        <f t="shared" si="46"/>
        <v>0.99641210183790974</v>
      </c>
      <c r="R131" s="14"/>
    </row>
    <row r="132" spans="1:18" ht="38.25" customHeight="1" x14ac:dyDescent="0.25">
      <c r="A132" s="59" t="s">
        <v>184</v>
      </c>
      <c r="B132" s="60"/>
      <c r="C132" s="60"/>
      <c r="D132" s="60"/>
      <c r="E132" s="60"/>
      <c r="F132" s="61"/>
      <c r="G132" s="18">
        <f>G133+G134</f>
        <v>157023500</v>
      </c>
      <c r="H132" s="18">
        <v>231814551.38</v>
      </c>
      <c r="I132" s="18">
        <f t="shared" ref="I132:M132" si="60">I133+I134</f>
        <v>0</v>
      </c>
      <c r="J132" s="18">
        <f t="shared" si="60"/>
        <v>0</v>
      </c>
      <c r="K132" s="18">
        <f t="shared" si="60"/>
        <v>0</v>
      </c>
      <c r="L132" s="18">
        <f t="shared" si="60"/>
        <v>0</v>
      </c>
      <c r="M132" s="18">
        <f t="shared" si="60"/>
        <v>230348819.44</v>
      </c>
      <c r="N132" s="18">
        <f t="shared" si="43"/>
        <v>73325319.439999998</v>
      </c>
      <c r="O132" s="19">
        <f t="shared" si="44"/>
        <v>1.4669703543737085</v>
      </c>
      <c r="P132" s="18">
        <f t="shared" si="45"/>
        <v>-1465731.9399999976</v>
      </c>
      <c r="Q132" s="19">
        <f t="shared" si="46"/>
        <v>0.99367713574806049</v>
      </c>
      <c r="R132" s="20"/>
    </row>
    <row r="133" spans="1:18" ht="47.25" customHeight="1" x14ac:dyDescent="0.25">
      <c r="A133" s="62" t="s">
        <v>126</v>
      </c>
      <c r="B133" s="57"/>
      <c r="C133" s="57"/>
      <c r="D133" s="57"/>
      <c r="E133" s="57"/>
      <c r="F133" s="58"/>
      <c r="G133" s="7">
        <v>157023500</v>
      </c>
      <c r="H133" s="7">
        <v>228468348</v>
      </c>
      <c r="I133" s="7"/>
      <c r="J133" s="7"/>
      <c r="K133" s="7"/>
      <c r="L133" s="7"/>
      <c r="M133" s="7">
        <v>227633068.53</v>
      </c>
      <c r="N133" s="7">
        <f t="shared" si="43"/>
        <v>70609568.530000001</v>
      </c>
      <c r="O133" s="16">
        <f t="shared" si="44"/>
        <v>1.4496751666470304</v>
      </c>
      <c r="P133" s="7">
        <f t="shared" si="45"/>
        <v>-835279.46999999881</v>
      </c>
      <c r="Q133" s="16">
        <f t="shared" si="46"/>
        <v>0.99634400354660946</v>
      </c>
      <c r="R133" s="15" t="s">
        <v>322</v>
      </c>
    </row>
    <row r="134" spans="1:18" ht="47.25" customHeight="1" x14ac:dyDescent="0.25">
      <c r="A134" s="57" t="s">
        <v>252</v>
      </c>
      <c r="B134" s="57"/>
      <c r="C134" s="57"/>
      <c r="D134" s="57"/>
      <c r="E134" s="57"/>
      <c r="F134" s="58"/>
      <c r="G134" s="7">
        <v>0</v>
      </c>
      <c r="H134" s="7">
        <v>3346203.38</v>
      </c>
      <c r="I134" s="7"/>
      <c r="J134" s="7"/>
      <c r="K134" s="7"/>
      <c r="L134" s="7"/>
      <c r="M134" s="7">
        <v>2715750.91</v>
      </c>
      <c r="N134" s="7">
        <f t="shared" si="43"/>
        <v>2715750.91</v>
      </c>
      <c r="O134" s="46" t="s">
        <v>13</v>
      </c>
      <c r="P134" s="7"/>
      <c r="Q134" s="16"/>
      <c r="R134" s="15" t="s">
        <v>323</v>
      </c>
    </row>
    <row r="135" spans="1:18" ht="38.25" customHeight="1" x14ac:dyDescent="0.25">
      <c r="A135" s="59" t="s">
        <v>185</v>
      </c>
      <c r="B135" s="60"/>
      <c r="C135" s="60"/>
      <c r="D135" s="60"/>
      <c r="E135" s="60"/>
      <c r="F135" s="61"/>
      <c r="G135" s="18">
        <f>G136</f>
        <v>4840700</v>
      </c>
      <c r="H135" s="18">
        <v>5328706.87</v>
      </c>
      <c r="I135" s="18">
        <f t="shared" ref="I135:M135" si="61">I136</f>
        <v>0</v>
      </c>
      <c r="J135" s="18">
        <f t="shared" si="61"/>
        <v>0</v>
      </c>
      <c r="K135" s="18">
        <f t="shared" si="61"/>
        <v>0</v>
      </c>
      <c r="L135" s="18">
        <f t="shared" si="61"/>
        <v>0</v>
      </c>
      <c r="M135" s="18">
        <f t="shared" si="61"/>
        <v>5328706.87</v>
      </c>
      <c r="N135" s="18">
        <f t="shared" si="43"/>
        <v>488006.87000000011</v>
      </c>
      <c r="O135" s="19">
        <f t="shared" si="44"/>
        <v>1.1008132852686596</v>
      </c>
      <c r="P135" s="18">
        <f t="shared" si="45"/>
        <v>0</v>
      </c>
      <c r="Q135" s="19">
        <f t="shared" si="46"/>
        <v>1</v>
      </c>
      <c r="R135" s="20"/>
    </row>
    <row r="136" spans="1:18" ht="38.25" customHeight="1" x14ac:dyDescent="0.25">
      <c r="A136" s="62" t="s">
        <v>127</v>
      </c>
      <c r="B136" s="57"/>
      <c r="C136" s="57"/>
      <c r="D136" s="57"/>
      <c r="E136" s="57"/>
      <c r="F136" s="58"/>
      <c r="G136" s="7">
        <v>4840700</v>
      </c>
      <c r="H136" s="7">
        <v>5328706.87</v>
      </c>
      <c r="I136" s="7"/>
      <c r="J136" s="7"/>
      <c r="K136" s="7"/>
      <c r="L136" s="7"/>
      <c r="M136" s="7">
        <v>5328706.87</v>
      </c>
      <c r="N136" s="7">
        <f t="shared" si="43"/>
        <v>488006.87000000011</v>
      </c>
      <c r="O136" s="16">
        <f t="shared" si="44"/>
        <v>1.1008132852686596</v>
      </c>
      <c r="P136" s="7">
        <f t="shared" si="45"/>
        <v>0</v>
      </c>
      <c r="Q136" s="16">
        <f t="shared" si="46"/>
        <v>1</v>
      </c>
      <c r="R136" s="15" t="s">
        <v>324</v>
      </c>
    </row>
    <row r="137" spans="1:18" ht="38.25" customHeight="1" x14ac:dyDescent="0.25">
      <c r="A137" s="59" t="s">
        <v>186</v>
      </c>
      <c r="B137" s="60"/>
      <c r="C137" s="60"/>
      <c r="D137" s="60"/>
      <c r="E137" s="60"/>
      <c r="F137" s="61"/>
      <c r="G137" s="18">
        <f>SUM(G138:G143)</f>
        <v>14820205</v>
      </c>
      <c r="H137" s="18">
        <v>148158524.00999999</v>
      </c>
      <c r="I137" s="18">
        <f t="shared" ref="I137:M137" si="62">SUM(I138:I143)</f>
        <v>0</v>
      </c>
      <c r="J137" s="18">
        <f t="shared" si="62"/>
        <v>0</v>
      </c>
      <c r="K137" s="18">
        <f t="shared" si="62"/>
        <v>0</v>
      </c>
      <c r="L137" s="18">
        <f t="shared" si="62"/>
        <v>0</v>
      </c>
      <c r="M137" s="18">
        <f t="shared" si="62"/>
        <v>46660303.32</v>
      </c>
      <c r="N137" s="18">
        <f t="shared" si="43"/>
        <v>31840098.32</v>
      </c>
      <c r="O137" s="19">
        <f t="shared" si="44"/>
        <v>3.1484249590339677</v>
      </c>
      <c r="P137" s="18">
        <f t="shared" si="45"/>
        <v>-101498220.69</v>
      </c>
      <c r="Q137" s="19">
        <f t="shared" si="46"/>
        <v>0.3149349902868272</v>
      </c>
      <c r="R137" s="20"/>
    </row>
    <row r="138" spans="1:18" ht="51.75" customHeight="1" x14ac:dyDescent="0.25">
      <c r="A138" s="62" t="s">
        <v>101</v>
      </c>
      <c r="B138" s="57"/>
      <c r="C138" s="57"/>
      <c r="D138" s="57"/>
      <c r="E138" s="57"/>
      <c r="F138" s="58"/>
      <c r="G138" s="7">
        <v>0</v>
      </c>
      <c r="H138" s="7">
        <v>210207.81</v>
      </c>
      <c r="I138" s="7"/>
      <c r="J138" s="7"/>
      <c r="K138" s="7"/>
      <c r="L138" s="7"/>
      <c r="M138" s="7">
        <v>210207.81</v>
      </c>
      <c r="N138" s="7">
        <f t="shared" si="43"/>
        <v>210207.81</v>
      </c>
      <c r="O138" s="46" t="s">
        <v>13</v>
      </c>
      <c r="P138" s="7"/>
      <c r="Q138" s="16"/>
      <c r="R138" s="15" t="s">
        <v>325</v>
      </c>
    </row>
    <row r="139" spans="1:18" ht="51.75" customHeight="1" x14ac:dyDescent="0.25">
      <c r="A139" s="62" t="s">
        <v>128</v>
      </c>
      <c r="B139" s="57"/>
      <c r="C139" s="57"/>
      <c r="D139" s="57"/>
      <c r="E139" s="57"/>
      <c r="F139" s="58"/>
      <c r="G139" s="7">
        <v>0</v>
      </c>
      <c r="H139" s="7">
        <v>90070416.200000003</v>
      </c>
      <c r="I139" s="7"/>
      <c r="J139" s="7"/>
      <c r="K139" s="7"/>
      <c r="L139" s="7"/>
      <c r="M139" s="7">
        <v>0</v>
      </c>
      <c r="N139" s="7">
        <f t="shared" si="43"/>
        <v>0</v>
      </c>
      <c r="O139" s="46" t="s">
        <v>13</v>
      </c>
      <c r="P139" s="7">
        <f t="shared" si="45"/>
        <v>-90070416.200000003</v>
      </c>
      <c r="Q139" s="16">
        <f t="shared" si="46"/>
        <v>0</v>
      </c>
      <c r="R139" s="15"/>
    </row>
    <row r="140" spans="1:18" ht="77.25" customHeight="1" x14ac:dyDescent="0.25">
      <c r="A140" s="57" t="s">
        <v>103</v>
      </c>
      <c r="B140" s="57"/>
      <c r="C140" s="57"/>
      <c r="D140" s="57"/>
      <c r="E140" s="57"/>
      <c r="F140" s="58"/>
      <c r="G140" s="7">
        <v>0</v>
      </c>
      <c r="H140" s="7">
        <v>17715059.98</v>
      </c>
      <c r="I140" s="7"/>
      <c r="J140" s="7"/>
      <c r="K140" s="7"/>
      <c r="L140" s="7"/>
      <c r="M140" s="7">
        <v>17715059.98</v>
      </c>
      <c r="N140" s="7">
        <f t="shared" si="43"/>
        <v>17715059.98</v>
      </c>
      <c r="O140" s="46" t="s">
        <v>13</v>
      </c>
      <c r="P140" s="7"/>
      <c r="Q140" s="16"/>
      <c r="R140" s="14" t="s">
        <v>313</v>
      </c>
    </row>
    <row r="141" spans="1:18" ht="75" customHeight="1" x14ac:dyDescent="0.25">
      <c r="A141" s="57" t="s">
        <v>104</v>
      </c>
      <c r="B141" s="57"/>
      <c r="C141" s="57"/>
      <c r="D141" s="57"/>
      <c r="E141" s="57"/>
      <c r="F141" s="58"/>
      <c r="G141" s="7">
        <v>0</v>
      </c>
      <c r="H141" s="7">
        <v>178940.02</v>
      </c>
      <c r="I141" s="7"/>
      <c r="J141" s="7"/>
      <c r="K141" s="7"/>
      <c r="L141" s="7"/>
      <c r="M141" s="7">
        <v>178940.02</v>
      </c>
      <c r="N141" s="7">
        <f t="shared" si="43"/>
        <v>178940.02</v>
      </c>
      <c r="O141" s="46" t="s">
        <v>13</v>
      </c>
      <c r="P141" s="7"/>
      <c r="Q141" s="16"/>
      <c r="R141" s="14" t="s">
        <v>314</v>
      </c>
    </row>
    <row r="142" spans="1:18" ht="37.5" customHeight="1" x14ac:dyDescent="0.25">
      <c r="A142" s="57" t="s">
        <v>242</v>
      </c>
      <c r="B142" s="57"/>
      <c r="C142" s="57"/>
      <c r="D142" s="57"/>
      <c r="E142" s="57"/>
      <c r="F142" s="58"/>
      <c r="G142" s="7">
        <v>14820205</v>
      </c>
      <c r="H142" s="7">
        <v>9988600</v>
      </c>
      <c r="I142" s="7"/>
      <c r="J142" s="7"/>
      <c r="K142" s="7"/>
      <c r="L142" s="7"/>
      <c r="M142" s="7">
        <v>7231846.8399999999</v>
      </c>
      <c r="N142" s="7">
        <f t="shared" si="43"/>
        <v>-7588358.1600000001</v>
      </c>
      <c r="O142" s="16">
        <f t="shared" si="44"/>
        <v>0.48797211914410088</v>
      </c>
      <c r="P142" s="7"/>
      <c r="Q142" s="16"/>
      <c r="R142" s="15" t="s">
        <v>18</v>
      </c>
    </row>
    <row r="143" spans="1:18" ht="63.75" customHeight="1" x14ac:dyDescent="0.25">
      <c r="A143" s="57" t="s">
        <v>243</v>
      </c>
      <c r="B143" s="57"/>
      <c r="C143" s="57"/>
      <c r="D143" s="57"/>
      <c r="E143" s="57"/>
      <c r="F143" s="58"/>
      <c r="G143" s="7">
        <v>0</v>
      </c>
      <c r="H143" s="7">
        <v>29995300</v>
      </c>
      <c r="I143" s="7"/>
      <c r="J143" s="7"/>
      <c r="K143" s="7"/>
      <c r="L143" s="7"/>
      <c r="M143" s="7">
        <v>21324248.670000002</v>
      </c>
      <c r="N143" s="7">
        <f t="shared" si="43"/>
        <v>21324248.670000002</v>
      </c>
      <c r="O143" s="46" t="s">
        <v>13</v>
      </c>
      <c r="P143" s="7"/>
      <c r="Q143" s="16"/>
      <c r="R143" s="14" t="s">
        <v>313</v>
      </c>
    </row>
    <row r="144" spans="1:18" ht="38.25" customHeight="1" x14ac:dyDescent="0.25">
      <c r="A144" s="59" t="s">
        <v>246</v>
      </c>
      <c r="B144" s="60"/>
      <c r="C144" s="60"/>
      <c r="D144" s="60"/>
      <c r="E144" s="60"/>
      <c r="F144" s="61"/>
      <c r="G144" s="18">
        <f>SUM(G145:G147)</f>
        <v>0</v>
      </c>
      <c r="H144" s="18">
        <v>252724742.60000002</v>
      </c>
      <c r="I144" s="18">
        <f t="shared" ref="I144:Q144" si="63">SUM(I145:I147)</f>
        <v>0</v>
      </c>
      <c r="J144" s="18">
        <f t="shared" si="63"/>
        <v>0</v>
      </c>
      <c r="K144" s="18">
        <f t="shared" si="63"/>
        <v>0</v>
      </c>
      <c r="L144" s="18">
        <f t="shared" si="63"/>
        <v>0</v>
      </c>
      <c r="M144" s="18">
        <f t="shared" si="63"/>
        <v>189567694.56999999</v>
      </c>
      <c r="N144" s="18">
        <f t="shared" si="63"/>
        <v>189567694.56999999</v>
      </c>
      <c r="O144" s="18">
        <f t="shared" si="63"/>
        <v>0</v>
      </c>
      <c r="P144" s="18">
        <f t="shared" si="63"/>
        <v>0</v>
      </c>
      <c r="Q144" s="18">
        <f t="shared" si="63"/>
        <v>0</v>
      </c>
      <c r="R144" s="20"/>
    </row>
    <row r="145" spans="1:18" ht="85.5" customHeight="1" x14ac:dyDescent="0.25">
      <c r="A145" s="57" t="s">
        <v>247</v>
      </c>
      <c r="B145" s="57"/>
      <c r="C145" s="57"/>
      <c r="D145" s="57"/>
      <c r="E145" s="57"/>
      <c r="F145" s="58"/>
      <c r="G145" s="7">
        <v>0</v>
      </c>
      <c r="H145" s="7">
        <v>29966266.760000002</v>
      </c>
      <c r="I145" s="7"/>
      <c r="J145" s="7"/>
      <c r="K145" s="7"/>
      <c r="L145" s="7"/>
      <c r="M145" s="7">
        <v>28444007.93</v>
      </c>
      <c r="N145" s="7">
        <f t="shared" ref="N145:N147" si="64">M145-G145</f>
        <v>28444007.93</v>
      </c>
      <c r="O145" s="46" t="s">
        <v>13</v>
      </c>
      <c r="P145" s="7"/>
      <c r="Q145" s="16"/>
      <c r="R145" s="14" t="s">
        <v>326</v>
      </c>
    </row>
    <row r="146" spans="1:18" ht="63.75" customHeight="1" x14ac:dyDescent="0.25">
      <c r="A146" s="57" t="s">
        <v>244</v>
      </c>
      <c r="B146" s="57"/>
      <c r="C146" s="57"/>
      <c r="D146" s="57"/>
      <c r="E146" s="57"/>
      <c r="F146" s="58"/>
      <c r="G146" s="7">
        <v>0</v>
      </c>
      <c r="H146" s="7">
        <v>94000000</v>
      </c>
      <c r="I146" s="7"/>
      <c r="J146" s="7"/>
      <c r="K146" s="7"/>
      <c r="L146" s="7"/>
      <c r="M146" s="7">
        <v>33007166.640000001</v>
      </c>
      <c r="N146" s="7">
        <f t="shared" si="64"/>
        <v>33007166.640000001</v>
      </c>
      <c r="O146" s="46" t="s">
        <v>13</v>
      </c>
      <c r="P146" s="7"/>
      <c r="Q146" s="16"/>
      <c r="R146" s="14" t="s">
        <v>285</v>
      </c>
    </row>
    <row r="147" spans="1:18" ht="63.75" customHeight="1" x14ac:dyDescent="0.25">
      <c r="A147" s="57" t="s">
        <v>245</v>
      </c>
      <c r="B147" s="57"/>
      <c r="C147" s="57"/>
      <c r="D147" s="57"/>
      <c r="E147" s="57"/>
      <c r="F147" s="58"/>
      <c r="G147" s="7">
        <v>0</v>
      </c>
      <c r="H147" s="7">
        <v>128758475.84</v>
      </c>
      <c r="I147" s="7"/>
      <c r="J147" s="7"/>
      <c r="K147" s="7"/>
      <c r="L147" s="7"/>
      <c r="M147" s="7">
        <v>128116520</v>
      </c>
      <c r="N147" s="7">
        <f t="shared" si="64"/>
        <v>128116520</v>
      </c>
      <c r="O147" s="46" t="s">
        <v>13</v>
      </c>
      <c r="P147" s="7"/>
      <c r="Q147" s="16"/>
      <c r="R147" s="14" t="s">
        <v>284</v>
      </c>
    </row>
    <row r="148" spans="1:18" ht="28.5" customHeight="1" x14ac:dyDescent="0.25">
      <c r="A148" s="63" t="s">
        <v>187</v>
      </c>
      <c r="B148" s="64"/>
      <c r="C148" s="64"/>
      <c r="D148" s="64"/>
      <c r="E148" s="64"/>
      <c r="F148" s="65"/>
      <c r="G148" s="40">
        <f>G149+G151+G153+G155+G157+G162+G165+G171</f>
        <v>106735723.91000001</v>
      </c>
      <c r="H148" s="40">
        <v>347272991.73000002</v>
      </c>
      <c r="I148" s="39">
        <f t="shared" ref="I148:M148" si="65">I149+I151+I153+I155+I157+I162+I165+I171</f>
        <v>0</v>
      </c>
      <c r="J148" s="39">
        <f t="shared" si="65"/>
        <v>0</v>
      </c>
      <c r="K148" s="39">
        <f t="shared" si="65"/>
        <v>0</v>
      </c>
      <c r="L148" s="39">
        <f t="shared" si="65"/>
        <v>0</v>
      </c>
      <c r="M148" s="40">
        <f t="shared" si="65"/>
        <v>306477158.76000005</v>
      </c>
      <c r="N148" s="8">
        <f t="shared" si="43"/>
        <v>199741434.85000002</v>
      </c>
      <c r="O148" s="9">
        <f t="shared" si="44"/>
        <v>2.8713644085875392</v>
      </c>
      <c r="P148" s="8">
        <f t="shared" si="45"/>
        <v>-40795832.969999969</v>
      </c>
      <c r="Q148" s="9">
        <f t="shared" si="46"/>
        <v>0.88252517776643524</v>
      </c>
      <c r="R148" s="26"/>
    </row>
    <row r="149" spans="1:18" ht="28.5" customHeight="1" x14ac:dyDescent="0.25">
      <c r="A149" s="59" t="s">
        <v>197</v>
      </c>
      <c r="B149" s="60"/>
      <c r="C149" s="60"/>
      <c r="D149" s="60"/>
      <c r="E149" s="60"/>
      <c r="F149" s="61"/>
      <c r="G149" s="18">
        <f>G150</f>
        <v>38915257.57</v>
      </c>
      <c r="H149" s="18">
        <v>53767951.829999998</v>
      </c>
      <c r="I149" s="18">
        <f t="shared" ref="I149:M149" si="66">I150</f>
        <v>0</v>
      </c>
      <c r="J149" s="18">
        <f t="shared" si="66"/>
        <v>0</v>
      </c>
      <c r="K149" s="18">
        <f t="shared" si="66"/>
        <v>0</v>
      </c>
      <c r="L149" s="18">
        <f t="shared" si="66"/>
        <v>0</v>
      </c>
      <c r="M149" s="18">
        <f t="shared" si="66"/>
        <v>53740667.329999998</v>
      </c>
      <c r="N149" s="18">
        <f t="shared" ref="N149:N170" si="67">M149-G149</f>
        <v>14825409.759999998</v>
      </c>
      <c r="O149" s="19">
        <f t="shared" ref="O149:O170" si="68">M149/G149</f>
        <v>1.3809665073739352</v>
      </c>
      <c r="P149" s="18">
        <f t="shared" ref="P149:P170" si="69">M149-H149</f>
        <v>-27284.5</v>
      </c>
      <c r="Q149" s="19">
        <f t="shared" ref="Q149:Q170" si="70">M149/H149</f>
        <v>0.99949255087703048</v>
      </c>
      <c r="R149" s="20"/>
    </row>
    <row r="150" spans="1:18" ht="127.5" customHeight="1" x14ac:dyDescent="0.25">
      <c r="A150" s="62" t="s">
        <v>79</v>
      </c>
      <c r="B150" s="57"/>
      <c r="C150" s="57"/>
      <c r="D150" s="57"/>
      <c r="E150" s="57"/>
      <c r="F150" s="58"/>
      <c r="G150" s="7">
        <v>38915257.57</v>
      </c>
      <c r="H150" s="7">
        <v>53767951.829999998</v>
      </c>
      <c r="I150" s="7"/>
      <c r="J150" s="7"/>
      <c r="K150" s="7"/>
      <c r="L150" s="7"/>
      <c r="M150" s="7">
        <v>53740667.329999998</v>
      </c>
      <c r="N150" s="7">
        <f t="shared" si="67"/>
        <v>14825409.759999998</v>
      </c>
      <c r="O150" s="16">
        <f>M150/G150</f>
        <v>1.3809665073739352</v>
      </c>
      <c r="P150" s="7">
        <f t="shared" si="69"/>
        <v>-27284.5</v>
      </c>
      <c r="Q150" s="16">
        <f t="shared" si="70"/>
        <v>0.99949255087703048</v>
      </c>
      <c r="R150" s="15" t="s">
        <v>277</v>
      </c>
    </row>
    <row r="151" spans="1:18" ht="41.25" customHeight="1" x14ac:dyDescent="0.25">
      <c r="A151" s="59" t="s">
        <v>198</v>
      </c>
      <c r="B151" s="60"/>
      <c r="C151" s="60"/>
      <c r="D151" s="60"/>
      <c r="E151" s="60"/>
      <c r="F151" s="61"/>
      <c r="G151" s="18">
        <f>G152</f>
        <v>423566</v>
      </c>
      <c r="H151" s="18">
        <v>423566</v>
      </c>
      <c r="I151" s="18">
        <f t="shared" ref="I151:M151" si="71">I152</f>
        <v>0</v>
      </c>
      <c r="J151" s="18">
        <f t="shared" si="71"/>
        <v>0</v>
      </c>
      <c r="K151" s="18">
        <f t="shared" si="71"/>
        <v>0</v>
      </c>
      <c r="L151" s="18">
        <f t="shared" si="71"/>
        <v>0</v>
      </c>
      <c r="M151" s="18">
        <f t="shared" si="71"/>
        <v>275437.90000000002</v>
      </c>
      <c r="N151" s="18">
        <f t="shared" si="67"/>
        <v>-148128.09999999998</v>
      </c>
      <c r="O151" s="19">
        <f t="shared" si="68"/>
        <v>0.65028330885859587</v>
      </c>
      <c r="P151" s="18">
        <f t="shared" si="69"/>
        <v>-148128.09999999998</v>
      </c>
      <c r="Q151" s="19">
        <f t="shared" si="70"/>
        <v>0.65028330885859587</v>
      </c>
      <c r="R151" s="20"/>
    </row>
    <row r="152" spans="1:18" ht="31.5" customHeight="1" x14ac:dyDescent="0.25">
      <c r="A152" s="56" t="s">
        <v>129</v>
      </c>
      <c r="B152" s="57"/>
      <c r="C152" s="57"/>
      <c r="D152" s="57"/>
      <c r="E152" s="57"/>
      <c r="F152" s="58"/>
      <c r="G152" s="7">
        <v>423566</v>
      </c>
      <c r="H152" s="7">
        <v>423566</v>
      </c>
      <c r="I152" s="7"/>
      <c r="J152" s="7"/>
      <c r="K152" s="7"/>
      <c r="L152" s="7"/>
      <c r="M152" s="7">
        <v>275437.90000000002</v>
      </c>
      <c r="N152" s="7">
        <f t="shared" si="67"/>
        <v>-148128.09999999998</v>
      </c>
      <c r="O152" s="16">
        <f t="shared" si="68"/>
        <v>0.65028330885859587</v>
      </c>
      <c r="P152" s="7">
        <f t="shared" si="69"/>
        <v>-148128.09999999998</v>
      </c>
      <c r="Q152" s="16">
        <f t="shared" si="70"/>
        <v>0.65028330885859587</v>
      </c>
      <c r="R152" s="15" t="s">
        <v>18</v>
      </c>
    </row>
    <row r="153" spans="1:18" ht="42" customHeight="1" x14ac:dyDescent="0.25">
      <c r="A153" s="59" t="s">
        <v>199</v>
      </c>
      <c r="B153" s="60"/>
      <c r="C153" s="60"/>
      <c r="D153" s="60"/>
      <c r="E153" s="60"/>
      <c r="F153" s="61"/>
      <c r="G153" s="18">
        <f>G154</f>
        <v>16579508.810000001</v>
      </c>
      <c r="H153" s="18">
        <v>14655971.869999999</v>
      </c>
      <c r="I153" s="18">
        <f t="shared" ref="I153:M153" si="72">I154</f>
        <v>0</v>
      </c>
      <c r="J153" s="18">
        <f t="shared" si="72"/>
        <v>0</v>
      </c>
      <c r="K153" s="18">
        <f t="shared" si="72"/>
        <v>0</v>
      </c>
      <c r="L153" s="18">
        <f t="shared" si="72"/>
        <v>0</v>
      </c>
      <c r="M153" s="18">
        <f t="shared" si="72"/>
        <v>12536025.119999999</v>
      </c>
      <c r="N153" s="18">
        <f t="shared" si="67"/>
        <v>-4043483.6900000013</v>
      </c>
      <c r="O153" s="19">
        <f t="shared" si="68"/>
        <v>0.75611559206379164</v>
      </c>
      <c r="P153" s="18">
        <f t="shared" si="69"/>
        <v>-2119946.75</v>
      </c>
      <c r="Q153" s="19">
        <f t="shared" si="70"/>
        <v>0.85535270067354463</v>
      </c>
      <c r="R153" s="20"/>
    </row>
    <row r="154" spans="1:18" ht="51.75" customHeight="1" x14ac:dyDescent="0.25">
      <c r="A154" s="56" t="s">
        <v>130</v>
      </c>
      <c r="B154" s="57"/>
      <c r="C154" s="57"/>
      <c r="D154" s="57"/>
      <c r="E154" s="57"/>
      <c r="F154" s="58"/>
      <c r="G154" s="7">
        <v>16579508.810000001</v>
      </c>
      <c r="H154" s="7">
        <v>14655971.869999999</v>
      </c>
      <c r="I154" s="7"/>
      <c r="J154" s="7"/>
      <c r="K154" s="7"/>
      <c r="L154" s="7"/>
      <c r="M154" s="7">
        <v>12536025.119999999</v>
      </c>
      <c r="N154" s="7">
        <f t="shared" si="67"/>
        <v>-4043483.6900000013</v>
      </c>
      <c r="O154" s="16">
        <f t="shared" si="68"/>
        <v>0.75611559206379164</v>
      </c>
      <c r="P154" s="7">
        <f t="shared" si="69"/>
        <v>-2119946.75</v>
      </c>
      <c r="Q154" s="16">
        <f t="shared" si="70"/>
        <v>0.85535270067354463</v>
      </c>
      <c r="R154" s="15" t="s">
        <v>18</v>
      </c>
    </row>
    <row r="155" spans="1:18" ht="45.75" customHeight="1" x14ac:dyDescent="0.25">
      <c r="A155" s="59" t="s">
        <v>200</v>
      </c>
      <c r="B155" s="60"/>
      <c r="C155" s="60"/>
      <c r="D155" s="60"/>
      <c r="E155" s="60"/>
      <c r="F155" s="61"/>
      <c r="G155" s="18">
        <f>G156</f>
        <v>29181853.859999999</v>
      </c>
      <c r="H155" s="18">
        <v>36288768.119999997</v>
      </c>
      <c r="I155" s="18">
        <f t="shared" ref="I155:M155" si="73">I156</f>
        <v>0</v>
      </c>
      <c r="J155" s="18">
        <f t="shared" si="73"/>
        <v>0</v>
      </c>
      <c r="K155" s="18">
        <f t="shared" si="73"/>
        <v>0</v>
      </c>
      <c r="L155" s="18">
        <f t="shared" si="73"/>
        <v>0</v>
      </c>
      <c r="M155" s="18">
        <f t="shared" si="73"/>
        <v>36281255.479999997</v>
      </c>
      <c r="N155" s="18">
        <f t="shared" si="67"/>
        <v>7099401.6199999973</v>
      </c>
      <c r="O155" s="19">
        <f t="shared" si="68"/>
        <v>1.2432813780118079</v>
      </c>
      <c r="P155" s="18">
        <f t="shared" si="69"/>
        <v>-7512.640000000596</v>
      </c>
      <c r="Q155" s="19">
        <f t="shared" si="70"/>
        <v>0.99979297616344653</v>
      </c>
      <c r="R155" s="20"/>
    </row>
    <row r="156" spans="1:18" ht="143.25" customHeight="1" x14ac:dyDescent="0.25">
      <c r="A156" s="56" t="s">
        <v>79</v>
      </c>
      <c r="B156" s="57"/>
      <c r="C156" s="57"/>
      <c r="D156" s="57"/>
      <c r="E156" s="57"/>
      <c r="F156" s="58"/>
      <c r="G156" s="7">
        <v>29181853.859999999</v>
      </c>
      <c r="H156" s="7">
        <v>36288768.119999997</v>
      </c>
      <c r="I156" s="7"/>
      <c r="J156" s="7"/>
      <c r="K156" s="7"/>
      <c r="L156" s="7"/>
      <c r="M156" s="7">
        <v>36281255.479999997</v>
      </c>
      <c r="N156" s="7">
        <f t="shared" si="67"/>
        <v>7099401.6199999973</v>
      </c>
      <c r="O156" s="16">
        <f t="shared" si="68"/>
        <v>1.2432813780118079</v>
      </c>
      <c r="P156" s="7">
        <f t="shared" si="69"/>
        <v>-7512.640000000596</v>
      </c>
      <c r="Q156" s="16">
        <f t="shared" si="70"/>
        <v>0.99979297616344653</v>
      </c>
      <c r="R156" s="15" t="s">
        <v>277</v>
      </c>
    </row>
    <row r="157" spans="1:18" ht="33.75" customHeight="1" x14ac:dyDescent="0.25">
      <c r="A157" s="59" t="s">
        <v>49</v>
      </c>
      <c r="B157" s="60"/>
      <c r="C157" s="60"/>
      <c r="D157" s="60"/>
      <c r="E157" s="60"/>
      <c r="F157" s="61"/>
      <c r="G157" s="18">
        <f>G158+G159+G160+G161</f>
        <v>10890578.67</v>
      </c>
      <c r="H157" s="18">
        <v>23381217.109999999</v>
      </c>
      <c r="I157" s="18">
        <f t="shared" ref="I157:M157" si="74">I158+I159+I160+I161</f>
        <v>0</v>
      </c>
      <c r="J157" s="18">
        <f t="shared" si="74"/>
        <v>0</v>
      </c>
      <c r="K157" s="18">
        <f t="shared" si="74"/>
        <v>0</v>
      </c>
      <c r="L157" s="18">
        <f t="shared" si="74"/>
        <v>0</v>
      </c>
      <c r="M157" s="18">
        <f t="shared" si="74"/>
        <v>9610060.7100000009</v>
      </c>
      <c r="N157" s="18">
        <f t="shared" si="67"/>
        <v>-1280517.959999999</v>
      </c>
      <c r="O157" s="19">
        <f t="shared" si="68"/>
        <v>0.8824196584220626</v>
      </c>
      <c r="P157" s="18">
        <f t="shared" si="69"/>
        <v>-13771156.399999999</v>
      </c>
      <c r="Q157" s="19">
        <f t="shared" si="70"/>
        <v>0.41101627279658759</v>
      </c>
      <c r="R157" s="20"/>
    </row>
    <row r="158" spans="1:18" ht="34.5" customHeight="1" x14ac:dyDescent="0.25">
      <c r="A158" s="56" t="s">
        <v>131</v>
      </c>
      <c r="B158" s="57"/>
      <c r="C158" s="57"/>
      <c r="D158" s="57"/>
      <c r="E158" s="57"/>
      <c r="F158" s="58"/>
      <c r="G158" s="7">
        <v>967135</v>
      </c>
      <c r="H158" s="7">
        <v>545000</v>
      </c>
      <c r="I158" s="7"/>
      <c r="J158" s="7"/>
      <c r="K158" s="7"/>
      <c r="L158" s="7"/>
      <c r="M158" s="7">
        <v>545000</v>
      </c>
      <c r="N158" s="7">
        <f t="shared" si="67"/>
        <v>-422135</v>
      </c>
      <c r="O158" s="16">
        <f t="shared" si="68"/>
        <v>0.56352008768165773</v>
      </c>
      <c r="P158" s="7">
        <f t="shared" si="69"/>
        <v>0</v>
      </c>
      <c r="Q158" s="16">
        <f t="shared" si="70"/>
        <v>1</v>
      </c>
      <c r="R158" s="15" t="s">
        <v>18</v>
      </c>
    </row>
    <row r="159" spans="1:18" ht="45" x14ac:dyDescent="0.25">
      <c r="A159" s="56" t="s">
        <v>132</v>
      </c>
      <c r="B159" s="57"/>
      <c r="C159" s="57"/>
      <c r="D159" s="57"/>
      <c r="E159" s="57"/>
      <c r="F159" s="58"/>
      <c r="G159" s="7">
        <v>1000000</v>
      </c>
      <c r="H159" s="7">
        <v>14437936</v>
      </c>
      <c r="I159" s="7"/>
      <c r="J159" s="7"/>
      <c r="K159" s="7"/>
      <c r="L159" s="7"/>
      <c r="M159" s="7">
        <v>6356825.7400000002</v>
      </c>
      <c r="N159" s="7">
        <f t="shared" si="67"/>
        <v>5356825.74</v>
      </c>
      <c r="O159" s="16">
        <f t="shared" si="68"/>
        <v>6.3568257400000006</v>
      </c>
      <c r="P159" s="7">
        <f t="shared" si="69"/>
        <v>-8081110.2599999998</v>
      </c>
      <c r="Q159" s="16">
        <f t="shared" si="70"/>
        <v>0.44028632208925156</v>
      </c>
      <c r="R159" s="15" t="s">
        <v>227</v>
      </c>
    </row>
    <row r="160" spans="1:18" ht="43.5" customHeight="1" x14ac:dyDescent="0.25">
      <c r="A160" s="56" t="s">
        <v>133</v>
      </c>
      <c r="B160" s="57"/>
      <c r="C160" s="57"/>
      <c r="D160" s="57"/>
      <c r="E160" s="57"/>
      <c r="F160" s="58"/>
      <c r="G160" s="7">
        <v>1500000</v>
      </c>
      <c r="H160" s="7">
        <v>765800</v>
      </c>
      <c r="I160" s="7"/>
      <c r="J160" s="7"/>
      <c r="K160" s="7"/>
      <c r="L160" s="7"/>
      <c r="M160" s="7">
        <v>765800</v>
      </c>
      <c r="N160" s="7">
        <f t="shared" si="67"/>
        <v>-734200</v>
      </c>
      <c r="O160" s="16">
        <f t="shared" si="68"/>
        <v>0.51053333333333328</v>
      </c>
      <c r="P160" s="7">
        <f t="shared" si="69"/>
        <v>0</v>
      </c>
      <c r="Q160" s="16">
        <f t="shared" si="70"/>
        <v>1</v>
      </c>
      <c r="R160" s="15" t="s">
        <v>18</v>
      </c>
    </row>
    <row r="161" spans="1:18" ht="51.75" customHeight="1" x14ac:dyDescent="0.25">
      <c r="A161" s="56" t="s">
        <v>17</v>
      </c>
      <c r="B161" s="57"/>
      <c r="C161" s="57"/>
      <c r="D161" s="57"/>
      <c r="E161" s="57"/>
      <c r="F161" s="58"/>
      <c r="G161" s="7">
        <v>7423443.6699999999</v>
      </c>
      <c r="H161" s="7">
        <v>7632481.1100000003</v>
      </c>
      <c r="I161" s="7"/>
      <c r="J161" s="7"/>
      <c r="K161" s="7"/>
      <c r="L161" s="7"/>
      <c r="M161" s="7">
        <v>1942434.97</v>
      </c>
      <c r="N161" s="7">
        <f t="shared" si="67"/>
        <v>-5481008.7000000002</v>
      </c>
      <c r="O161" s="16">
        <f t="shared" si="68"/>
        <v>0.2616622495365416</v>
      </c>
      <c r="P161" s="7">
        <f t="shared" si="69"/>
        <v>-5690046.1400000006</v>
      </c>
      <c r="Q161" s="16">
        <f t="shared" si="70"/>
        <v>0.25449587650535305</v>
      </c>
      <c r="R161" s="15" t="s">
        <v>18</v>
      </c>
    </row>
    <row r="162" spans="1:18" ht="38.25" customHeight="1" x14ac:dyDescent="0.25">
      <c r="A162" s="59" t="s">
        <v>50</v>
      </c>
      <c r="B162" s="60"/>
      <c r="C162" s="60"/>
      <c r="D162" s="60"/>
      <c r="E162" s="60"/>
      <c r="F162" s="61"/>
      <c r="G162" s="18">
        <f>G163+G164</f>
        <v>6000000</v>
      </c>
      <c r="H162" s="18">
        <v>213743141.53</v>
      </c>
      <c r="I162" s="18">
        <f t="shared" ref="I162:M162" si="75">I163+I164</f>
        <v>0</v>
      </c>
      <c r="J162" s="18">
        <f t="shared" si="75"/>
        <v>0</v>
      </c>
      <c r="K162" s="18">
        <f t="shared" si="75"/>
        <v>0</v>
      </c>
      <c r="L162" s="18">
        <f t="shared" si="75"/>
        <v>0</v>
      </c>
      <c r="M162" s="18">
        <f t="shared" si="75"/>
        <v>190244135.93000001</v>
      </c>
      <c r="N162" s="18">
        <f t="shared" si="67"/>
        <v>184244135.93000001</v>
      </c>
      <c r="O162" s="23">
        <f t="shared" si="68"/>
        <v>31.707355988333333</v>
      </c>
      <c r="P162" s="18">
        <f t="shared" si="69"/>
        <v>-23499005.599999994</v>
      </c>
      <c r="Q162" s="19">
        <f t="shared" si="70"/>
        <v>0.89005960410335883</v>
      </c>
      <c r="R162" s="20"/>
    </row>
    <row r="163" spans="1:18" ht="53.25" customHeight="1" x14ac:dyDescent="0.25">
      <c r="A163" s="56" t="s">
        <v>134</v>
      </c>
      <c r="B163" s="57"/>
      <c r="C163" s="57"/>
      <c r="D163" s="57"/>
      <c r="E163" s="57"/>
      <c r="F163" s="58"/>
      <c r="G163" s="7">
        <v>5000000</v>
      </c>
      <c r="H163" s="7">
        <v>202807775</v>
      </c>
      <c r="I163" s="7"/>
      <c r="J163" s="7"/>
      <c r="K163" s="7"/>
      <c r="L163" s="7"/>
      <c r="M163" s="7">
        <v>180308769.40000001</v>
      </c>
      <c r="N163" s="7">
        <f t="shared" si="67"/>
        <v>175308769.40000001</v>
      </c>
      <c r="O163" s="16">
        <f t="shared" si="68"/>
        <v>36.061753879999998</v>
      </c>
      <c r="P163" s="7">
        <f t="shared" si="69"/>
        <v>-22499005.599999994</v>
      </c>
      <c r="Q163" s="16">
        <f t="shared" si="70"/>
        <v>0.88906241094553695</v>
      </c>
      <c r="R163" s="55" t="s">
        <v>336</v>
      </c>
    </row>
    <row r="164" spans="1:18" ht="56.25" customHeight="1" x14ac:dyDescent="0.25">
      <c r="A164" s="56" t="s">
        <v>135</v>
      </c>
      <c r="B164" s="57"/>
      <c r="C164" s="57"/>
      <c r="D164" s="57"/>
      <c r="E164" s="57"/>
      <c r="F164" s="58"/>
      <c r="G164" s="7">
        <v>1000000</v>
      </c>
      <c r="H164" s="7">
        <v>10935366.529999999</v>
      </c>
      <c r="I164" s="7"/>
      <c r="J164" s="7"/>
      <c r="K164" s="7"/>
      <c r="L164" s="7"/>
      <c r="M164" s="7">
        <v>9935366.5299999993</v>
      </c>
      <c r="N164" s="7">
        <f t="shared" si="67"/>
        <v>8935366.5299999993</v>
      </c>
      <c r="O164" s="16">
        <f t="shared" si="68"/>
        <v>9.9353665299999996</v>
      </c>
      <c r="P164" s="7">
        <f t="shared" si="69"/>
        <v>-1000000</v>
      </c>
      <c r="Q164" s="16">
        <f t="shared" si="70"/>
        <v>0.90855359102444277</v>
      </c>
      <c r="R164" s="55" t="s">
        <v>336</v>
      </c>
    </row>
    <row r="165" spans="1:18" ht="54" customHeight="1" x14ac:dyDescent="0.25">
      <c r="A165" s="59" t="s">
        <v>51</v>
      </c>
      <c r="B165" s="60"/>
      <c r="C165" s="60"/>
      <c r="D165" s="60"/>
      <c r="E165" s="60"/>
      <c r="F165" s="61"/>
      <c r="G165" s="18">
        <f>G166+G167+G168+G169+G170</f>
        <v>2255259</v>
      </c>
      <c r="H165" s="18">
        <v>2193320.7200000002</v>
      </c>
      <c r="I165" s="18">
        <f t="shared" ref="I165:M165" si="76">I166+I167+I168+I169+I170</f>
        <v>0</v>
      </c>
      <c r="J165" s="18">
        <f t="shared" si="76"/>
        <v>0</v>
      </c>
      <c r="K165" s="18">
        <f t="shared" si="76"/>
        <v>0</v>
      </c>
      <c r="L165" s="18">
        <f t="shared" si="76"/>
        <v>0</v>
      </c>
      <c r="M165" s="18">
        <f t="shared" si="76"/>
        <v>2153291.2400000002</v>
      </c>
      <c r="N165" s="18">
        <f t="shared" si="67"/>
        <v>-101967.75999999978</v>
      </c>
      <c r="O165" s="19">
        <f t="shared" si="68"/>
        <v>0.95478667416913099</v>
      </c>
      <c r="P165" s="18">
        <f t="shared" si="69"/>
        <v>-40029.479999999981</v>
      </c>
      <c r="Q165" s="19">
        <f t="shared" si="70"/>
        <v>0.98174937224866965</v>
      </c>
      <c r="R165" s="20"/>
    </row>
    <row r="166" spans="1:18" ht="24" customHeight="1" x14ac:dyDescent="0.25">
      <c r="A166" s="56" t="s">
        <v>136</v>
      </c>
      <c r="B166" s="57"/>
      <c r="C166" s="57"/>
      <c r="D166" s="57"/>
      <c r="E166" s="57"/>
      <c r="F166" s="58"/>
      <c r="G166" s="7"/>
      <c r="H166" s="7">
        <v>23320.06</v>
      </c>
      <c r="I166" s="7"/>
      <c r="J166" s="7"/>
      <c r="K166" s="7"/>
      <c r="L166" s="7"/>
      <c r="M166" s="7">
        <v>23320.06</v>
      </c>
      <c r="N166" s="7">
        <f t="shared" si="67"/>
        <v>23320.06</v>
      </c>
      <c r="O166" s="17" t="s">
        <v>13</v>
      </c>
      <c r="P166" s="7">
        <f t="shared" si="69"/>
        <v>0</v>
      </c>
      <c r="Q166" s="16">
        <f t="shared" si="70"/>
        <v>1</v>
      </c>
      <c r="R166" s="27"/>
    </row>
    <row r="167" spans="1:18" ht="47.25" customHeight="1" x14ac:dyDescent="0.25">
      <c r="A167" s="56" t="s">
        <v>253</v>
      </c>
      <c r="B167" s="57"/>
      <c r="C167" s="57"/>
      <c r="D167" s="57"/>
      <c r="E167" s="57"/>
      <c r="F167" s="58"/>
      <c r="G167" s="7">
        <v>666667</v>
      </c>
      <c r="H167" s="7">
        <v>663333.66</v>
      </c>
      <c r="I167" s="7"/>
      <c r="J167" s="7"/>
      <c r="K167" s="7"/>
      <c r="L167" s="7"/>
      <c r="M167" s="7">
        <v>663333.66</v>
      </c>
      <c r="N167" s="7">
        <f t="shared" si="67"/>
        <v>-3333.3399999999674</v>
      </c>
      <c r="O167" s="16">
        <f t="shared" si="68"/>
        <v>0.99499999250000382</v>
      </c>
      <c r="P167" s="7">
        <f t="shared" si="69"/>
        <v>0</v>
      </c>
      <c r="Q167" s="16">
        <f t="shared" si="70"/>
        <v>1</v>
      </c>
      <c r="R167" s="15"/>
    </row>
    <row r="168" spans="1:18" ht="52.5" customHeight="1" x14ac:dyDescent="0.25">
      <c r="A168" s="56" t="s">
        <v>254</v>
      </c>
      <c r="B168" s="57"/>
      <c r="C168" s="57"/>
      <c r="D168" s="57"/>
      <c r="E168" s="57"/>
      <c r="F168" s="58"/>
      <c r="G168" s="7">
        <v>888889</v>
      </c>
      <c r="H168" s="7">
        <v>807489</v>
      </c>
      <c r="I168" s="7"/>
      <c r="J168" s="7"/>
      <c r="K168" s="7"/>
      <c r="L168" s="7"/>
      <c r="M168" s="7">
        <v>783903.84</v>
      </c>
      <c r="N168" s="7">
        <f t="shared" si="67"/>
        <v>-104985.16000000003</v>
      </c>
      <c r="O168" s="16">
        <f t="shared" si="68"/>
        <v>0.88189170976353626</v>
      </c>
      <c r="P168" s="7">
        <f t="shared" si="69"/>
        <v>-23585.160000000033</v>
      </c>
      <c r="Q168" s="16">
        <f t="shared" si="70"/>
        <v>0.97079197363679248</v>
      </c>
      <c r="R168" s="15" t="s">
        <v>18</v>
      </c>
    </row>
    <row r="169" spans="1:18" ht="43.5" customHeight="1" x14ac:dyDescent="0.25">
      <c r="A169" s="56" t="s">
        <v>255</v>
      </c>
      <c r="B169" s="57"/>
      <c r="C169" s="57"/>
      <c r="D169" s="57"/>
      <c r="E169" s="57"/>
      <c r="F169" s="58"/>
      <c r="G169" s="7">
        <v>241488</v>
      </c>
      <c r="H169" s="7">
        <v>240963</v>
      </c>
      <c r="I169" s="7"/>
      <c r="J169" s="7"/>
      <c r="K169" s="7"/>
      <c r="L169" s="7"/>
      <c r="M169" s="7">
        <v>240280.56</v>
      </c>
      <c r="N169" s="7">
        <f t="shared" si="67"/>
        <v>-1207.4400000000023</v>
      </c>
      <c r="O169" s="16">
        <f t="shared" si="68"/>
        <v>0.995</v>
      </c>
      <c r="P169" s="7">
        <f t="shared" si="69"/>
        <v>-682.44000000000233</v>
      </c>
      <c r="Q169" s="16">
        <f t="shared" si="70"/>
        <v>0.99716786394591694</v>
      </c>
      <c r="R169" s="15"/>
    </row>
    <row r="170" spans="1:18" ht="29.25" customHeight="1" x14ac:dyDescent="0.25">
      <c r="A170" s="56" t="s">
        <v>256</v>
      </c>
      <c r="B170" s="57"/>
      <c r="C170" s="57"/>
      <c r="D170" s="57"/>
      <c r="E170" s="57"/>
      <c r="F170" s="58"/>
      <c r="G170" s="7">
        <v>458215</v>
      </c>
      <c r="H170" s="7">
        <v>458215</v>
      </c>
      <c r="I170" s="7"/>
      <c r="J170" s="7"/>
      <c r="K170" s="7"/>
      <c r="L170" s="7"/>
      <c r="M170" s="7">
        <v>442453.12</v>
      </c>
      <c r="N170" s="7">
        <f t="shared" si="67"/>
        <v>-15761.880000000005</v>
      </c>
      <c r="O170" s="16">
        <f t="shared" si="68"/>
        <v>0.96560156258524932</v>
      </c>
      <c r="P170" s="7">
        <f t="shared" si="69"/>
        <v>-15761.880000000005</v>
      </c>
      <c r="Q170" s="16">
        <f t="shared" si="70"/>
        <v>0.96560156258524932</v>
      </c>
      <c r="R170" s="15"/>
    </row>
    <row r="171" spans="1:18" ht="29.25" customHeight="1" x14ac:dyDescent="0.25">
      <c r="A171" s="59" t="s">
        <v>257</v>
      </c>
      <c r="B171" s="60"/>
      <c r="C171" s="60"/>
      <c r="D171" s="60"/>
      <c r="E171" s="60"/>
      <c r="F171" s="60"/>
      <c r="G171" s="37">
        <f>G172+G173+G174+G175+G176+G177+G178+G179+G180+G181+G182+G183+G184+G185</f>
        <v>2489700</v>
      </c>
      <c r="H171" s="37">
        <v>2819054.55</v>
      </c>
      <c r="I171" s="37">
        <f t="shared" ref="I171:M171" si="77">I172+I173+I174+I175+I176+I177+I178+I179+I180+I181+I182+I183+I184+I185</f>
        <v>0</v>
      </c>
      <c r="J171" s="37">
        <f t="shared" si="77"/>
        <v>0</v>
      </c>
      <c r="K171" s="37">
        <f t="shared" si="77"/>
        <v>0</v>
      </c>
      <c r="L171" s="37">
        <f t="shared" si="77"/>
        <v>0</v>
      </c>
      <c r="M171" s="37">
        <f t="shared" si="77"/>
        <v>1636285.05</v>
      </c>
      <c r="N171" s="47">
        <f t="shared" ref="N171:N234" si="78">M171-G171</f>
        <v>-853414.95</v>
      </c>
      <c r="O171" s="54">
        <f t="shared" ref="O171:O234" si="79">M171/G171</f>
        <v>0.65722177370767565</v>
      </c>
      <c r="P171" s="37">
        <f t="shared" ref="P171:P234" si="80">M171-H171</f>
        <v>-1182769.4999999998</v>
      </c>
      <c r="Q171" s="54">
        <f t="shared" ref="Q171:Q234" si="81">M171/H171</f>
        <v>0.5804375264749666</v>
      </c>
      <c r="R171" s="36"/>
    </row>
    <row r="172" spans="1:18" ht="57.75" customHeight="1" x14ac:dyDescent="0.25">
      <c r="A172" s="56" t="s">
        <v>258</v>
      </c>
      <c r="B172" s="57"/>
      <c r="C172" s="57"/>
      <c r="D172" s="57"/>
      <c r="E172" s="57"/>
      <c r="F172" s="58"/>
      <c r="G172" s="7">
        <v>350000</v>
      </c>
      <c r="H172" s="7">
        <v>350000</v>
      </c>
      <c r="I172" s="7"/>
      <c r="J172" s="7"/>
      <c r="K172" s="7"/>
      <c r="L172" s="7"/>
      <c r="M172" s="7">
        <v>350000</v>
      </c>
      <c r="N172" s="7">
        <f t="shared" si="78"/>
        <v>0</v>
      </c>
      <c r="O172" s="30">
        <f t="shared" si="79"/>
        <v>1</v>
      </c>
      <c r="P172" s="7">
        <f t="shared" si="80"/>
        <v>0</v>
      </c>
      <c r="Q172" s="16">
        <f t="shared" si="81"/>
        <v>1</v>
      </c>
      <c r="R172" s="15"/>
    </row>
    <row r="173" spans="1:18" ht="63.75" customHeight="1" x14ac:dyDescent="0.25">
      <c r="A173" s="56" t="s">
        <v>259</v>
      </c>
      <c r="B173" s="57"/>
      <c r="C173" s="57"/>
      <c r="D173" s="57"/>
      <c r="E173" s="57"/>
      <c r="F173" s="58"/>
      <c r="G173" s="7">
        <v>0</v>
      </c>
      <c r="H173" s="7">
        <v>50000</v>
      </c>
      <c r="I173" s="7"/>
      <c r="J173" s="7"/>
      <c r="K173" s="7"/>
      <c r="L173" s="7"/>
      <c r="M173" s="7">
        <v>50000</v>
      </c>
      <c r="N173" s="7">
        <f t="shared" si="78"/>
        <v>50000</v>
      </c>
      <c r="O173" s="46" t="s">
        <v>13</v>
      </c>
      <c r="P173" s="7">
        <f t="shared" si="80"/>
        <v>0</v>
      </c>
      <c r="Q173" s="16">
        <f t="shared" si="81"/>
        <v>1</v>
      </c>
      <c r="R173" s="15" t="s">
        <v>327</v>
      </c>
    </row>
    <row r="174" spans="1:18" ht="83.25" customHeight="1" x14ac:dyDescent="0.25">
      <c r="A174" s="56" t="s">
        <v>260</v>
      </c>
      <c r="B174" s="57"/>
      <c r="C174" s="57"/>
      <c r="D174" s="57"/>
      <c r="E174" s="57"/>
      <c r="F174" s="58"/>
      <c r="G174" s="7">
        <v>326700</v>
      </c>
      <c r="H174" s="7">
        <v>326700</v>
      </c>
      <c r="I174" s="7"/>
      <c r="J174" s="7"/>
      <c r="K174" s="7"/>
      <c r="L174" s="7"/>
      <c r="M174" s="7">
        <v>266260.5</v>
      </c>
      <c r="N174" s="7">
        <f t="shared" si="78"/>
        <v>-60439.5</v>
      </c>
      <c r="O174" s="30">
        <f t="shared" si="79"/>
        <v>0.81499999999999995</v>
      </c>
      <c r="P174" s="7">
        <f t="shared" si="80"/>
        <v>-60439.5</v>
      </c>
      <c r="Q174" s="16">
        <f t="shared" si="81"/>
        <v>0.81499999999999995</v>
      </c>
      <c r="R174" s="15" t="s">
        <v>18</v>
      </c>
    </row>
    <row r="175" spans="1:18" ht="90" customHeight="1" x14ac:dyDescent="0.25">
      <c r="A175" s="56" t="s">
        <v>261</v>
      </c>
      <c r="B175" s="57"/>
      <c r="C175" s="57"/>
      <c r="D175" s="57"/>
      <c r="E175" s="57"/>
      <c r="F175" s="58"/>
      <c r="G175" s="7">
        <v>0</v>
      </c>
      <c r="H175" s="7">
        <v>29584.5</v>
      </c>
      <c r="I175" s="7"/>
      <c r="J175" s="7"/>
      <c r="K175" s="7"/>
      <c r="L175" s="7"/>
      <c r="M175" s="7">
        <v>29584.5</v>
      </c>
      <c r="N175" s="7">
        <f t="shared" si="78"/>
        <v>29584.5</v>
      </c>
      <c r="O175" s="30" t="s">
        <v>13</v>
      </c>
      <c r="P175" s="7">
        <f t="shared" si="80"/>
        <v>0</v>
      </c>
      <c r="Q175" s="16">
        <f t="shared" si="81"/>
        <v>1</v>
      </c>
      <c r="R175" s="15" t="s">
        <v>327</v>
      </c>
    </row>
    <row r="176" spans="1:18" ht="81" customHeight="1" x14ac:dyDescent="0.25">
      <c r="A176" s="56" t="s">
        <v>262</v>
      </c>
      <c r="B176" s="57"/>
      <c r="C176" s="57"/>
      <c r="D176" s="57"/>
      <c r="E176" s="57"/>
      <c r="F176" s="58"/>
      <c r="G176" s="7">
        <v>400000</v>
      </c>
      <c r="H176" s="7">
        <v>400000</v>
      </c>
      <c r="I176" s="7"/>
      <c r="J176" s="7"/>
      <c r="K176" s="7"/>
      <c r="L176" s="7"/>
      <c r="M176" s="7">
        <v>0</v>
      </c>
      <c r="N176" s="7">
        <f t="shared" si="78"/>
        <v>-400000</v>
      </c>
      <c r="O176" s="30">
        <f t="shared" si="79"/>
        <v>0</v>
      </c>
      <c r="P176" s="7">
        <f t="shared" si="80"/>
        <v>-400000</v>
      </c>
      <c r="Q176" s="16">
        <f t="shared" si="81"/>
        <v>0</v>
      </c>
      <c r="R176" s="15" t="s">
        <v>328</v>
      </c>
    </row>
    <row r="177" spans="1:18" ht="75" customHeight="1" x14ac:dyDescent="0.25">
      <c r="A177" s="56" t="s">
        <v>263</v>
      </c>
      <c r="B177" s="57"/>
      <c r="C177" s="57"/>
      <c r="D177" s="57"/>
      <c r="E177" s="57"/>
      <c r="F177" s="58"/>
      <c r="G177" s="7">
        <v>0</v>
      </c>
      <c r="H177" s="7">
        <v>47140</v>
      </c>
      <c r="I177" s="7"/>
      <c r="J177" s="7"/>
      <c r="K177" s="7"/>
      <c r="L177" s="7"/>
      <c r="M177" s="7">
        <v>0</v>
      </c>
      <c r="N177" s="7">
        <f t="shared" si="78"/>
        <v>0</v>
      </c>
      <c r="O177" s="46" t="s">
        <v>13</v>
      </c>
      <c r="P177" s="7">
        <f t="shared" si="80"/>
        <v>-47140</v>
      </c>
      <c r="Q177" s="16">
        <f t="shared" si="81"/>
        <v>0</v>
      </c>
      <c r="R177" s="15"/>
    </row>
    <row r="178" spans="1:18" ht="81.75" customHeight="1" x14ac:dyDescent="0.25">
      <c r="A178" s="56" t="s">
        <v>264</v>
      </c>
      <c r="B178" s="57"/>
      <c r="C178" s="57"/>
      <c r="D178" s="57"/>
      <c r="E178" s="57"/>
      <c r="F178" s="58"/>
      <c r="G178" s="7">
        <v>400000</v>
      </c>
      <c r="H178" s="7">
        <v>400000</v>
      </c>
      <c r="I178" s="7"/>
      <c r="J178" s="7"/>
      <c r="K178" s="7"/>
      <c r="L178" s="7"/>
      <c r="M178" s="7">
        <v>0</v>
      </c>
      <c r="N178" s="7">
        <f t="shared" si="78"/>
        <v>-400000</v>
      </c>
      <c r="O178" s="30">
        <f t="shared" si="79"/>
        <v>0</v>
      </c>
      <c r="P178" s="7">
        <f t="shared" si="80"/>
        <v>-400000</v>
      </c>
      <c r="Q178" s="16">
        <f t="shared" si="81"/>
        <v>0</v>
      </c>
      <c r="R178" s="15" t="s">
        <v>328</v>
      </c>
    </row>
    <row r="179" spans="1:18" ht="85.5" customHeight="1" x14ac:dyDescent="0.25">
      <c r="A179" s="56" t="s">
        <v>265</v>
      </c>
      <c r="B179" s="57"/>
      <c r="C179" s="57"/>
      <c r="D179" s="57"/>
      <c r="E179" s="57"/>
      <c r="F179" s="58"/>
      <c r="G179" s="7">
        <v>0</v>
      </c>
      <c r="H179" s="7">
        <v>47140</v>
      </c>
      <c r="I179" s="7"/>
      <c r="J179" s="7"/>
      <c r="K179" s="7"/>
      <c r="L179" s="7"/>
      <c r="M179" s="7">
        <v>0</v>
      </c>
      <c r="N179" s="7">
        <f t="shared" si="78"/>
        <v>0</v>
      </c>
      <c r="O179" s="46" t="s">
        <v>13</v>
      </c>
      <c r="P179" s="7">
        <f t="shared" si="80"/>
        <v>-47140</v>
      </c>
      <c r="Q179" s="16">
        <f t="shared" si="81"/>
        <v>0</v>
      </c>
      <c r="R179" s="15"/>
    </row>
    <row r="180" spans="1:18" ht="48.75" customHeight="1" x14ac:dyDescent="0.25">
      <c r="A180" s="56" t="s">
        <v>266</v>
      </c>
      <c r="B180" s="57"/>
      <c r="C180" s="57"/>
      <c r="D180" s="57"/>
      <c r="E180" s="57"/>
      <c r="F180" s="58"/>
      <c r="G180" s="7">
        <v>350000</v>
      </c>
      <c r="H180" s="7">
        <v>350000</v>
      </c>
      <c r="I180" s="7"/>
      <c r="J180" s="7"/>
      <c r="K180" s="7"/>
      <c r="L180" s="7"/>
      <c r="M180" s="7">
        <v>334250</v>
      </c>
      <c r="N180" s="7">
        <f t="shared" si="78"/>
        <v>-15750</v>
      </c>
      <c r="O180" s="16">
        <f t="shared" si="79"/>
        <v>0.95499999999999996</v>
      </c>
      <c r="P180" s="7">
        <f t="shared" si="80"/>
        <v>-15750</v>
      </c>
      <c r="Q180" s="16">
        <f t="shared" si="81"/>
        <v>0.95499999999999996</v>
      </c>
      <c r="R180" s="15"/>
    </row>
    <row r="181" spans="1:18" ht="57.75" customHeight="1" x14ac:dyDescent="0.25">
      <c r="A181" s="56" t="s">
        <v>267</v>
      </c>
      <c r="B181" s="57"/>
      <c r="C181" s="57"/>
      <c r="D181" s="57"/>
      <c r="E181" s="57"/>
      <c r="F181" s="58"/>
      <c r="G181" s="7">
        <v>0</v>
      </c>
      <c r="H181" s="7">
        <v>47750</v>
      </c>
      <c r="I181" s="7"/>
      <c r="J181" s="7"/>
      <c r="K181" s="7"/>
      <c r="L181" s="7"/>
      <c r="M181" s="7">
        <v>47750</v>
      </c>
      <c r="N181" s="7">
        <f t="shared" si="78"/>
        <v>47750</v>
      </c>
      <c r="O181" s="46" t="s">
        <v>13</v>
      </c>
      <c r="P181" s="7">
        <f t="shared" si="80"/>
        <v>0</v>
      </c>
      <c r="Q181" s="16">
        <f t="shared" si="81"/>
        <v>1</v>
      </c>
      <c r="R181" s="15" t="s">
        <v>327</v>
      </c>
    </row>
    <row r="182" spans="1:18" ht="57.75" customHeight="1" x14ac:dyDescent="0.25">
      <c r="A182" s="56" t="s">
        <v>268</v>
      </c>
      <c r="B182" s="57"/>
      <c r="C182" s="57"/>
      <c r="D182" s="57"/>
      <c r="E182" s="57"/>
      <c r="F182" s="58"/>
      <c r="G182" s="7">
        <v>333000</v>
      </c>
      <c r="H182" s="7">
        <v>333000</v>
      </c>
      <c r="I182" s="7"/>
      <c r="J182" s="7"/>
      <c r="K182" s="7"/>
      <c r="L182" s="7"/>
      <c r="M182" s="7">
        <v>333000</v>
      </c>
      <c r="N182" s="7">
        <f t="shared" si="78"/>
        <v>0</v>
      </c>
      <c r="O182" s="16">
        <f t="shared" si="79"/>
        <v>1</v>
      </c>
      <c r="P182" s="7">
        <f t="shared" si="80"/>
        <v>0</v>
      </c>
      <c r="Q182" s="16">
        <f t="shared" si="81"/>
        <v>1</v>
      </c>
      <c r="R182" s="15"/>
    </row>
    <row r="183" spans="1:18" ht="57.75" customHeight="1" x14ac:dyDescent="0.25">
      <c r="A183" s="56" t="s">
        <v>269</v>
      </c>
      <c r="B183" s="57"/>
      <c r="C183" s="57"/>
      <c r="D183" s="57"/>
      <c r="E183" s="57"/>
      <c r="F183" s="58"/>
      <c r="G183" s="7">
        <v>0</v>
      </c>
      <c r="H183" s="7">
        <v>49940.05</v>
      </c>
      <c r="I183" s="7"/>
      <c r="J183" s="7"/>
      <c r="K183" s="7"/>
      <c r="L183" s="7"/>
      <c r="M183" s="7">
        <v>49940.05</v>
      </c>
      <c r="N183" s="7">
        <f t="shared" si="78"/>
        <v>49940.05</v>
      </c>
      <c r="O183" s="46" t="s">
        <v>13</v>
      </c>
      <c r="P183" s="7">
        <f t="shared" si="80"/>
        <v>0</v>
      </c>
      <c r="Q183" s="16">
        <f t="shared" si="81"/>
        <v>1</v>
      </c>
      <c r="R183" s="15" t="s">
        <v>327</v>
      </c>
    </row>
    <row r="184" spans="1:18" ht="67.5" customHeight="1" x14ac:dyDescent="0.25">
      <c r="A184" s="56" t="s">
        <v>270</v>
      </c>
      <c r="B184" s="57"/>
      <c r="C184" s="57"/>
      <c r="D184" s="57"/>
      <c r="E184" s="57"/>
      <c r="F184" s="58"/>
      <c r="G184" s="7">
        <v>330000</v>
      </c>
      <c r="H184" s="7">
        <v>330000</v>
      </c>
      <c r="I184" s="7"/>
      <c r="J184" s="7"/>
      <c r="K184" s="7"/>
      <c r="L184" s="7"/>
      <c r="M184" s="7">
        <v>149342.44</v>
      </c>
      <c r="N184" s="7">
        <f t="shared" si="78"/>
        <v>-180657.56</v>
      </c>
      <c r="O184" s="16">
        <f t="shared" si="79"/>
        <v>0.4525528484848485</v>
      </c>
      <c r="P184" s="7">
        <f t="shared" si="80"/>
        <v>-180657.56</v>
      </c>
      <c r="Q184" s="16">
        <f t="shared" si="81"/>
        <v>0.4525528484848485</v>
      </c>
      <c r="R184" s="15" t="s">
        <v>18</v>
      </c>
    </row>
    <row r="185" spans="1:18" ht="72" customHeight="1" x14ac:dyDescent="0.25">
      <c r="A185" s="56" t="s">
        <v>271</v>
      </c>
      <c r="B185" s="57"/>
      <c r="C185" s="57"/>
      <c r="D185" s="57"/>
      <c r="E185" s="57"/>
      <c r="F185" s="58"/>
      <c r="G185" s="7">
        <v>0</v>
      </c>
      <c r="H185" s="7">
        <v>57800</v>
      </c>
      <c r="I185" s="7"/>
      <c r="J185" s="7"/>
      <c r="K185" s="7"/>
      <c r="L185" s="7"/>
      <c r="M185" s="7">
        <v>26157.56</v>
      </c>
      <c r="N185" s="7">
        <f t="shared" si="78"/>
        <v>26157.56</v>
      </c>
      <c r="O185" s="46" t="s">
        <v>13</v>
      </c>
      <c r="P185" s="7">
        <f t="shared" si="80"/>
        <v>-31642.44</v>
      </c>
      <c r="Q185" s="16">
        <f t="shared" si="81"/>
        <v>0.4525529411764706</v>
      </c>
      <c r="R185" s="15" t="s">
        <v>327</v>
      </c>
    </row>
    <row r="186" spans="1:18" ht="28.5" customHeight="1" x14ac:dyDescent="0.25">
      <c r="A186" s="63" t="s">
        <v>188</v>
      </c>
      <c r="B186" s="64"/>
      <c r="C186" s="64"/>
      <c r="D186" s="64"/>
      <c r="E186" s="64"/>
      <c r="F186" s="65"/>
      <c r="G186" s="40">
        <f>G187+G189</f>
        <v>2165000</v>
      </c>
      <c r="H186" s="40">
        <f t="shared" ref="H186:M186" si="82">H187+H189</f>
        <v>406830.67000000004</v>
      </c>
      <c r="I186" s="40">
        <f t="shared" si="82"/>
        <v>0</v>
      </c>
      <c r="J186" s="40">
        <f t="shared" si="82"/>
        <v>165000</v>
      </c>
      <c r="K186" s="40">
        <f t="shared" si="82"/>
        <v>0</v>
      </c>
      <c r="L186" s="40">
        <f t="shared" si="82"/>
        <v>0</v>
      </c>
      <c r="M186" s="40">
        <f t="shared" si="82"/>
        <v>370088.98</v>
      </c>
      <c r="N186" s="8">
        <f t="shared" si="78"/>
        <v>-1794911.02</v>
      </c>
      <c r="O186" s="9">
        <f t="shared" si="79"/>
        <v>0.170941792147806</v>
      </c>
      <c r="P186" s="8">
        <f t="shared" si="80"/>
        <v>-36741.690000000061</v>
      </c>
      <c r="Q186" s="9">
        <f t="shared" si="81"/>
        <v>0.90968800361093705</v>
      </c>
      <c r="R186" s="26"/>
    </row>
    <row r="187" spans="1:18" ht="71.25" customHeight="1" x14ac:dyDescent="0.25">
      <c r="A187" s="59" t="s">
        <v>201</v>
      </c>
      <c r="B187" s="60"/>
      <c r="C187" s="60"/>
      <c r="D187" s="60"/>
      <c r="E187" s="60"/>
      <c r="F187" s="61"/>
      <c r="G187" s="18">
        <v>165000</v>
      </c>
      <c r="H187" s="18">
        <v>165000</v>
      </c>
      <c r="I187" s="18">
        <v>0</v>
      </c>
      <c r="J187" s="18">
        <v>165000</v>
      </c>
      <c r="K187" s="18">
        <v>0</v>
      </c>
      <c r="L187" s="18">
        <v>0</v>
      </c>
      <c r="M187" s="18">
        <v>165000</v>
      </c>
      <c r="N187" s="18">
        <f t="shared" si="78"/>
        <v>0</v>
      </c>
      <c r="O187" s="19">
        <f t="shared" si="79"/>
        <v>1</v>
      </c>
      <c r="P187" s="18">
        <f t="shared" si="80"/>
        <v>0</v>
      </c>
      <c r="Q187" s="19">
        <f t="shared" si="81"/>
        <v>1</v>
      </c>
      <c r="R187" s="20"/>
    </row>
    <row r="188" spans="1:18" ht="57.75" customHeight="1" x14ac:dyDescent="0.25">
      <c r="A188" s="56" t="s">
        <v>137</v>
      </c>
      <c r="B188" s="57"/>
      <c r="C188" s="57"/>
      <c r="D188" s="57"/>
      <c r="E188" s="57"/>
      <c r="F188" s="58"/>
      <c r="G188" s="7">
        <v>165000</v>
      </c>
      <c r="H188" s="7">
        <v>165000</v>
      </c>
      <c r="I188" s="7">
        <v>0</v>
      </c>
      <c r="J188" s="7">
        <v>165000</v>
      </c>
      <c r="K188" s="7">
        <v>0</v>
      </c>
      <c r="L188" s="7">
        <v>0</v>
      </c>
      <c r="M188" s="7">
        <v>165000</v>
      </c>
      <c r="N188" s="7">
        <f t="shared" si="78"/>
        <v>0</v>
      </c>
      <c r="O188" s="16">
        <f t="shared" si="79"/>
        <v>1</v>
      </c>
      <c r="P188" s="7">
        <f t="shared" si="80"/>
        <v>0</v>
      </c>
      <c r="Q188" s="16">
        <f t="shared" si="81"/>
        <v>1</v>
      </c>
      <c r="R188" s="27"/>
    </row>
    <row r="189" spans="1:18" ht="56.25" customHeight="1" x14ac:dyDescent="0.25">
      <c r="A189" s="59" t="s">
        <v>202</v>
      </c>
      <c r="B189" s="60"/>
      <c r="C189" s="60"/>
      <c r="D189" s="60"/>
      <c r="E189" s="60"/>
      <c r="F189" s="61"/>
      <c r="G189" s="18">
        <f>G190</f>
        <v>2000000</v>
      </c>
      <c r="H189" s="18">
        <f t="shared" ref="H189:M189" si="83">H190</f>
        <v>241830.67</v>
      </c>
      <c r="I189" s="18">
        <f t="shared" si="83"/>
        <v>0</v>
      </c>
      <c r="J189" s="18">
        <f t="shared" si="83"/>
        <v>0</v>
      </c>
      <c r="K189" s="18">
        <f t="shared" si="83"/>
        <v>0</v>
      </c>
      <c r="L189" s="18">
        <f t="shared" si="83"/>
        <v>0</v>
      </c>
      <c r="M189" s="18">
        <f t="shared" si="83"/>
        <v>205088.98</v>
      </c>
      <c r="N189" s="18">
        <f t="shared" si="78"/>
        <v>-1794911.02</v>
      </c>
      <c r="O189" s="31">
        <f t="shared" si="79"/>
        <v>0.10254449</v>
      </c>
      <c r="P189" s="18">
        <f t="shared" si="80"/>
        <v>-36741.69</v>
      </c>
      <c r="Q189" s="19">
        <f t="shared" si="81"/>
        <v>0.84806852662650278</v>
      </c>
      <c r="R189" s="20"/>
    </row>
    <row r="190" spans="1:18" ht="57.75" customHeight="1" x14ac:dyDescent="0.25">
      <c r="A190" s="56" t="s">
        <v>138</v>
      </c>
      <c r="B190" s="57"/>
      <c r="C190" s="57"/>
      <c r="D190" s="57"/>
      <c r="E190" s="57"/>
      <c r="F190" s="58"/>
      <c r="G190" s="7">
        <v>2000000</v>
      </c>
      <c r="H190" s="7">
        <v>241830.67</v>
      </c>
      <c r="I190" s="7"/>
      <c r="J190" s="7"/>
      <c r="K190" s="7"/>
      <c r="L190" s="7"/>
      <c r="M190" s="7">
        <v>205088.98</v>
      </c>
      <c r="N190" s="7">
        <f t="shared" si="78"/>
        <v>-1794911.02</v>
      </c>
      <c r="O190" s="30">
        <f t="shared" si="79"/>
        <v>0.10254449</v>
      </c>
      <c r="P190" s="7">
        <f t="shared" si="80"/>
        <v>-36741.69</v>
      </c>
      <c r="Q190" s="16">
        <f t="shared" si="81"/>
        <v>0.84806852662650278</v>
      </c>
      <c r="R190" s="27" t="s">
        <v>292</v>
      </c>
    </row>
    <row r="191" spans="1:18" ht="28.5" customHeight="1" x14ac:dyDescent="0.25">
      <c r="A191" s="63" t="s">
        <v>189</v>
      </c>
      <c r="B191" s="64"/>
      <c r="C191" s="64"/>
      <c r="D191" s="64"/>
      <c r="E191" s="64"/>
      <c r="F191" s="65"/>
      <c r="G191" s="8">
        <f>G192+G194</f>
        <v>54900944.5</v>
      </c>
      <c r="H191" s="8">
        <v>55805444.5</v>
      </c>
      <c r="I191" s="8">
        <f t="shared" ref="I191:M191" si="84">I192+I194</f>
        <v>388844.5</v>
      </c>
      <c r="J191" s="8">
        <f t="shared" si="84"/>
        <v>388844.5</v>
      </c>
      <c r="K191" s="8">
        <f t="shared" si="84"/>
        <v>388844.5</v>
      </c>
      <c r="L191" s="8">
        <f t="shared" si="84"/>
        <v>388844.5</v>
      </c>
      <c r="M191" s="8">
        <f t="shared" si="84"/>
        <v>55304436.07</v>
      </c>
      <c r="N191" s="8">
        <f t="shared" si="78"/>
        <v>403491.5700000003</v>
      </c>
      <c r="O191" s="9">
        <f t="shared" si="79"/>
        <v>1.0073494467841078</v>
      </c>
      <c r="P191" s="8">
        <f t="shared" si="80"/>
        <v>-501008.4299999997</v>
      </c>
      <c r="Q191" s="9">
        <f t="shared" si="81"/>
        <v>0.99102223027719094</v>
      </c>
      <c r="R191" s="26"/>
    </row>
    <row r="192" spans="1:18" ht="42.75" customHeight="1" x14ac:dyDescent="0.25">
      <c r="A192" s="59" t="s">
        <v>52</v>
      </c>
      <c r="B192" s="60"/>
      <c r="C192" s="60"/>
      <c r="D192" s="60"/>
      <c r="E192" s="60"/>
      <c r="F192" s="61"/>
      <c r="G192" s="18">
        <f>G193</f>
        <v>388844.5</v>
      </c>
      <c r="H192" s="18">
        <v>388844.5</v>
      </c>
      <c r="I192" s="18">
        <f t="shared" ref="I192:L192" si="85">I193</f>
        <v>388844.5</v>
      </c>
      <c r="J192" s="18">
        <f t="shared" si="85"/>
        <v>388844.5</v>
      </c>
      <c r="K192" s="18">
        <f t="shared" si="85"/>
        <v>388844.5</v>
      </c>
      <c r="L192" s="18">
        <f t="shared" si="85"/>
        <v>388844.5</v>
      </c>
      <c r="M192" s="18">
        <f>M193</f>
        <v>388444.5</v>
      </c>
      <c r="N192" s="18">
        <f t="shared" si="78"/>
        <v>-400</v>
      </c>
      <c r="O192" s="31">
        <f t="shared" si="79"/>
        <v>0.99897131115394455</v>
      </c>
      <c r="P192" s="18">
        <f t="shared" si="80"/>
        <v>-400</v>
      </c>
      <c r="Q192" s="19">
        <f t="shared" si="81"/>
        <v>0.99897131115394455</v>
      </c>
      <c r="R192" s="20"/>
    </row>
    <row r="193" spans="1:18" ht="57.75" customHeight="1" x14ac:dyDescent="0.25">
      <c r="A193" s="56" t="s">
        <v>139</v>
      </c>
      <c r="B193" s="57"/>
      <c r="C193" s="57"/>
      <c r="D193" s="57"/>
      <c r="E193" s="57"/>
      <c r="F193" s="58"/>
      <c r="G193" s="7">
        <v>388844.5</v>
      </c>
      <c r="H193" s="7">
        <v>388844.5</v>
      </c>
      <c r="I193" s="7">
        <v>388844.5</v>
      </c>
      <c r="J193" s="7">
        <v>388844.5</v>
      </c>
      <c r="K193" s="7">
        <v>388844.5</v>
      </c>
      <c r="L193" s="7">
        <v>388844.5</v>
      </c>
      <c r="M193" s="7">
        <v>388444.5</v>
      </c>
      <c r="N193" s="7">
        <f t="shared" si="78"/>
        <v>-400</v>
      </c>
      <c r="O193" s="30">
        <f t="shared" si="79"/>
        <v>0.99897131115394455</v>
      </c>
      <c r="P193" s="7">
        <f t="shared" si="80"/>
        <v>-400</v>
      </c>
      <c r="Q193" s="16">
        <f t="shared" si="81"/>
        <v>0.99897131115394455</v>
      </c>
      <c r="R193" s="27"/>
    </row>
    <row r="194" spans="1:18" ht="42" customHeight="1" x14ac:dyDescent="0.25">
      <c r="A194" s="59" t="s">
        <v>203</v>
      </c>
      <c r="B194" s="60"/>
      <c r="C194" s="60"/>
      <c r="D194" s="60"/>
      <c r="E194" s="60"/>
      <c r="F194" s="61"/>
      <c r="G194" s="18">
        <f>G195+G196</f>
        <v>54512100</v>
      </c>
      <c r="H194" s="18">
        <v>55416600</v>
      </c>
      <c r="I194" s="18">
        <f t="shared" ref="I194:M194" si="86">I195+I196</f>
        <v>0</v>
      </c>
      <c r="J194" s="18">
        <f t="shared" si="86"/>
        <v>0</v>
      </c>
      <c r="K194" s="18">
        <f t="shared" si="86"/>
        <v>0</v>
      </c>
      <c r="L194" s="18">
        <f t="shared" si="86"/>
        <v>0</v>
      </c>
      <c r="M194" s="18">
        <f t="shared" si="86"/>
        <v>54915991.57</v>
      </c>
      <c r="N194" s="18">
        <f t="shared" si="78"/>
        <v>403891.5700000003</v>
      </c>
      <c r="O194" s="31">
        <f t="shared" si="79"/>
        <v>1.0074092095149518</v>
      </c>
      <c r="P194" s="18">
        <f t="shared" si="80"/>
        <v>-500608.4299999997</v>
      </c>
      <c r="Q194" s="19">
        <f t="shared" si="81"/>
        <v>0.99096645355362833</v>
      </c>
      <c r="R194" s="20"/>
    </row>
    <row r="195" spans="1:18" ht="31.5" customHeight="1" x14ac:dyDescent="0.25">
      <c r="A195" s="56" t="s">
        <v>140</v>
      </c>
      <c r="B195" s="57"/>
      <c r="C195" s="57"/>
      <c r="D195" s="57"/>
      <c r="E195" s="57"/>
      <c r="F195" s="58"/>
      <c r="G195" s="7">
        <v>144400</v>
      </c>
      <c r="H195" s="7">
        <v>780200</v>
      </c>
      <c r="I195" s="7"/>
      <c r="J195" s="7"/>
      <c r="K195" s="7"/>
      <c r="L195" s="7"/>
      <c r="M195" s="7">
        <v>279900</v>
      </c>
      <c r="N195" s="7">
        <f t="shared" si="78"/>
        <v>135500</v>
      </c>
      <c r="O195" s="30">
        <f t="shared" si="79"/>
        <v>1.9383656509695291</v>
      </c>
      <c r="P195" s="7">
        <f t="shared" si="80"/>
        <v>-500300</v>
      </c>
      <c r="Q195" s="30">
        <f t="shared" si="81"/>
        <v>0.35875416559856449</v>
      </c>
      <c r="R195" s="15" t="s">
        <v>329</v>
      </c>
    </row>
    <row r="196" spans="1:18" ht="29.25" customHeight="1" x14ac:dyDescent="0.25">
      <c r="A196" s="56" t="s">
        <v>141</v>
      </c>
      <c r="B196" s="57"/>
      <c r="C196" s="57"/>
      <c r="D196" s="57"/>
      <c r="E196" s="57"/>
      <c r="F196" s="58"/>
      <c r="G196" s="7">
        <v>54367700</v>
      </c>
      <c r="H196" s="7">
        <v>54636400</v>
      </c>
      <c r="I196" s="7"/>
      <c r="J196" s="7"/>
      <c r="K196" s="7"/>
      <c r="L196" s="7"/>
      <c r="M196" s="7">
        <v>54636091.57</v>
      </c>
      <c r="N196" s="7">
        <f t="shared" si="78"/>
        <v>268391.5700000003</v>
      </c>
      <c r="O196" s="16">
        <f t="shared" si="79"/>
        <v>1.0049365996722319</v>
      </c>
      <c r="P196" s="7">
        <f t="shared" si="80"/>
        <v>-308.42999999970198</v>
      </c>
      <c r="Q196" s="16">
        <f t="shared" si="81"/>
        <v>0.99999435486232624</v>
      </c>
      <c r="R196" s="27"/>
    </row>
    <row r="197" spans="1:18" ht="28.5" customHeight="1" x14ac:dyDescent="0.25">
      <c r="A197" s="63" t="s">
        <v>53</v>
      </c>
      <c r="B197" s="64"/>
      <c r="C197" s="64"/>
      <c r="D197" s="64"/>
      <c r="E197" s="64"/>
      <c r="F197" s="65"/>
      <c r="G197" s="40">
        <f>G198</f>
        <v>8967027.9399999995</v>
      </c>
      <c r="H197" s="40">
        <f t="shared" ref="H197:M197" si="87">H198</f>
        <v>8569027.9399999995</v>
      </c>
      <c r="I197" s="40">
        <f t="shared" si="87"/>
        <v>0</v>
      </c>
      <c r="J197" s="40">
        <f t="shared" si="87"/>
        <v>0</v>
      </c>
      <c r="K197" s="40">
        <f t="shared" si="87"/>
        <v>0</v>
      </c>
      <c r="L197" s="40">
        <f t="shared" si="87"/>
        <v>0</v>
      </c>
      <c r="M197" s="40">
        <f t="shared" si="87"/>
        <v>8569027.9399999995</v>
      </c>
      <c r="N197" s="8">
        <f t="shared" si="78"/>
        <v>-398000</v>
      </c>
      <c r="O197" s="9">
        <f t="shared" si="79"/>
        <v>0.95561517119573069</v>
      </c>
      <c r="P197" s="8">
        <f t="shared" si="80"/>
        <v>0</v>
      </c>
      <c r="Q197" s="9">
        <f t="shared" si="81"/>
        <v>1</v>
      </c>
      <c r="R197" s="26"/>
    </row>
    <row r="198" spans="1:18" ht="54.75" customHeight="1" x14ac:dyDescent="0.25">
      <c r="A198" s="59" t="s">
        <v>204</v>
      </c>
      <c r="B198" s="60"/>
      <c r="C198" s="60"/>
      <c r="D198" s="60"/>
      <c r="E198" s="60"/>
      <c r="F198" s="61"/>
      <c r="G198" s="18">
        <f>G200+G199</f>
        <v>8967027.9399999995</v>
      </c>
      <c r="H198" s="18">
        <f t="shared" ref="H198:M198" si="88">H200</f>
        <v>8569027.9399999995</v>
      </c>
      <c r="I198" s="18">
        <f t="shared" si="88"/>
        <v>0</v>
      </c>
      <c r="J198" s="18">
        <f t="shared" si="88"/>
        <v>0</v>
      </c>
      <c r="K198" s="18">
        <f t="shared" si="88"/>
        <v>0</v>
      </c>
      <c r="L198" s="18">
        <f t="shared" si="88"/>
        <v>0</v>
      </c>
      <c r="M198" s="18">
        <f t="shared" si="88"/>
        <v>8569027.9399999995</v>
      </c>
      <c r="N198" s="18">
        <f t="shared" si="78"/>
        <v>-398000</v>
      </c>
      <c r="O198" s="19">
        <f t="shared" si="79"/>
        <v>0.95561517119573069</v>
      </c>
      <c r="P198" s="18">
        <f t="shared" si="80"/>
        <v>0</v>
      </c>
      <c r="Q198" s="19">
        <f t="shared" si="81"/>
        <v>1</v>
      </c>
      <c r="R198" s="20"/>
    </row>
    <row r="199" spans="1:18" ht="68.25" customHeight="1" x14ac:dyDescent="0.25">
      <c r="A199" s="56" t="s">
        <v>276</v>
      </c>
      <c r="B199" s="57"/>
      <c r="C199" s="57"/>
      <c r="D199" s="57"/>
      <c r="E199" s="57"/>
      <c r="F199" s="58"/>
      <c r="G199" s="7">
        <v>398000</v>
      </c>
      <c r="H199" s="7">
        <v>0</v>
      </c>
      <c r="I199" s="7"/>
      <c r="J199" s="7"/>
      <c r="K199" s="7"/>
      <c r="L199" s="7"/>
      <c r="M199" s="7">
        <v>0</v>
      </c>
      <c r="N199" s="7">
        <f>M199-G199</f>
        <v>-398000</v>
      </c>
      <c r="O199" s="16">
        <f t="shared" si="79"/>
        <v>0</v>
      </c>
      <c r="P199" s="7">
        <f t="shared" si="80"/>
        <v>0</v>
      </c>
      <c r="Q199" s="16" t="e">
        <f t="shared" si="81"/>
        <v>#DIV/0!</v>
      </c>
      <c r="R199" s="14" t="s">
        <v>330</v>
      </c>
    </row>
    <row r="200" spans="1:18" ht="30.75" customHeight="1" x14ac:dyDescent="0.25">
      <c r="A200" s="56" t="s">
        <v>142</v>
      </c>
      <c r="B200" s="57"/>
      <c r="C200" s="57"/>
      <c r="D200" s="57"/>
      <c r="E200" s="57"/>
      <c r="F200" s="58"/>
      <c r="G200" s="7">
        <v>8569027.9399999995</v>
      </c>
      <c r="H200" s="7">
        <v>8569027.9399999995</v>
      </c>
      <c r="I200" s="7"/>
      <c r="J200" s="7"/>
      <c r="K200" s="7"/>
      <c r="L200" s="7"/>
      <c r="M200" s="7">
        <v>8569027.9399999995</v>
      </c>
      <c r="N200" s="7">
        <f t="shared" si="78"/>
        <v>0</v>
      </c>
      <c r="O200" s="16">
        <f t="shared" si="79"/>
        <v>1</v>
      </c>
      <c r="P200" s="7">
        <f t="shared" si="80"/>
        <v>0</v>
      </c>
      <c r="Q200" s="16">
        <f t="shared" si="81"/>
        <v>1</v>
      </c>
      <c r="R200" s="33"/>
    </row>
    <row r="201" spans="1:18" ht="44.25" customHeight="1" x14ac:dyDescent="0.25">
      <c r="A201" s="63" t="s">
        <v>190</v>
      </c>
      <c r="B201" s="64"/>
      <c r="C201" s="64"/>
      <c r="D201" s="64"/>
      <c r="E201" s="64"/>
      <c r="F201" s="65"/>
      <c r="G201" s="40">
        <f>G202</f>
        <v>279907454.40000004</v>
      </c>
      <c r="H201" s="40">
        <f t="shared" ref="H201:M201" si="89">H202</f>
        <v>329513821.62</v>
      </c>
      <c r="I201" s="40">
        <f t="shared" si="89"/>
        <v>0</v>
      </c>
      <c r="J201" s="40">
        <f t="shared" si="89"/>
        <v>0</v>
      </c>
      <c r="K201" s="40">
        <f t="shared" si="89"/>
        <v>0</v>
      </c>
      <c r="L201" s="40">
        <f t="shared" si="89"/>
        <v>0</v>
      </c>
      <c r="M201" s="40">
        <f t="shared" si="89"/>
        <v>324507224.04000008</v>
      </c>
      <c r="N201" s="8">
        <f t="shared" si="78"/>
        <v>44599769.640000045</v>
      </c>
      <c r="O201" s="9">
        <f t="shared" si="79"/>
        <v>1.1593375558203785</v>
      </c>
      <c r="P201" s="8">
        <f t="shared" si="80"/>
        <v>-5006597.5799999237</v>
      </c>
      <c r="Q201" s="9">
        <f t="shared" si="81"/>
        <v>0.98480610750897846</v>
      </c>
      <c r="R201" s="26"/>
    </row>
    <row r="202" spans="1:18" ht="45.75" customHeight="1" x14ac:dyDescent="0.25">
      <c r="A202" s="59" t="s">
        <v>205</v>
      </c>
      <c r="B202" s="60"/>
      <c r="C202" s="60"/>
      <c r="D202" s="60"/>
      <c r="E202" s="60"/>
      <c r="F202" s="61"/>
      <c r="G202" s="18">
        <f>SUM(G203:G216)</f>
        <v>279907454.40000004</v>
      </c>
      <c r="H202" s="18">
        <v>329513821.62</v>
      </c>
      <c r="I202" s="18">
        <f>SUM(I203:I216)</f>
        <v>0</v>
      </c>
      <c r="J202" s="18">
        <f>SUM(J203:J216)</f>
        <v>0</v>
      </c>
      <c r="K202" s="18">
        <f>SUM(K203:K216)</f>
        <v>0</v>
      </c>
      <c r="L202" s="18">
        <f>SUM(L203:L216)</f>
        <v>0</v>
      </c>
      <c r="M202" s="18">
        <f>SUM(M203:M216)</f>
        <v>324507224.04000008</v>
      </c>
      <c r="N202" s="18">
        <f t="shared" si="78"/>
        <v>44599769.640000045</v>
      </c>
      <c r="O202" s="19">
        <f t="shared" si="79"/>
        <v>1.1593375558203785</v>
      </c>
      <c r="P202" s="18">
        <f t="shared" si="80"/>
        <v>-5006597.5799999237</v>
      </c>
      <c r="Q202" s="19">
        <f t="shared" si="81"/>
        <v>0.98480610750897846</v>
      </c>
      <c r="R202" s="20"/>
    </row>
    <row r="203" spans="1:18" ht="28.5" customHeight="1" x14ac:dyDescent="0.25">
      <c r="A203" s="56" t="s">
        <v>143</v>
      </c>
      <c r="B203" s="57"/>
      <c r="C203" s="57"/>
      <c r="D203" s="57"/>
      <c r="E203" s="57"/>
      <c r="F203" s="58"/>
      <c r="G203" s="7">
        <v>2769002.11</v>
      </c>
      <c r="H203" s="7">
        <v>2769002.11</v>
      </c>
      <c r="I203" s="7"/>
      <c r="J203" s="7"/>
      <c r="K203" s="7"/>
      <c r="L203" s="7"/>
      <c r="M203" s="7">
        <v>2696436.08</v>
      </c>
      <c r="N203" s="7">
        <f t="shared" si="78"/>
        <v>-72566.029999999795</v>
      </c>
      <c r="O203" s="16">
        <f t="shared" si="79"/>
        <v>0.97379343636542048</v>
      </c>
      <c r="P203" s="7">
        <f t="shared" si="80"/>
        <v>-72566.029999999795</v>
      </c>
      <c r="Q203" s="16">
        <f t="shared" si="81"/>
        <v>0.97379343636542048</v>
      </c>
      <c r="R203" s="27"/>
    </row>
    <row r="204" spans="1:18" ht="140.25" customHeight="1" x14ac:dyDescent="0.25">
      <c r="A204" s="56" t="s">
        <v>79</v>
      </c>
      <c r="B204" s="57"/>
      <c r="C204" s="57"/>
      <c r="D204" s="57"/>
      <c r="E204" s="57"/>
      <c r="F204" s="58"/>
      <c r="G204" s="7">
        <v>155942731.43000001</v>
      </c>
      <c r="H204" s="7">
        <v>196794125.62</v>
      </c>
      <c r="I204" s="7"/>
      <c r="J204" s="7"/>
      <c r="K204" s="7"/>
      <c r="L204" s="7"/>
      <c r="M204" s="7">
        <v>195626292.86000001</v>
      </c>
      <c r="N204" s="7">
        <f t="shared" si="78"/>
        <v>39683561.430000007</v>
      </c>
      <c r="O204" s="16">
        <f>M204/G204</f>
        <v>1.2544752234753132</v>
      </c>
      <c r="P204" s="7">
        <f t="shared" si="80"/>
        <v>-1167832.7599999905</v>
      </c>
      <c r="Q204" s="16">
        <f t="shared" si="81"/>
        <v>0.99406571331171223</v>
      </c>
      <c r="R204" s="33" t="s">
        <v>277</v>
      </c>
    </row>
    <row r="205" spans="1:18" ht="46.5" customHeight="1" x14ac:dyDescent="0.25">
      <c r="A205" s="56" t="s">
        <v>293</v>
      </c>
      <c r="B205" s="57"/>
      <c r="C205" s="57"/>
      <c r="D205" s="57"/>
      <c r="E205" s="57"/>
      <c r="F205" s="58"/>
      <c r="G205" s="7">
        <v>40337</v>
      </c>
      <c r="H205" s="7">
        <v>40337</v>
      </c>
      <c r="I205" s="7"/>
      <c r="J205" s="7"/>
      <c r="K205" s="7"/>
      <c r="L205" s="7"/>
      <c r="M205" s="7">
        <v>17814.099999999999</v>
      </c>
      <c r="N205" s="7">
        <f t="shared" si="78"/>
        <v>-22522.9</v>
      </c>
      <c r="O205" s="16">
        <f t="shared" ref="O205:O209" si="90">M205/G205</f>
        <v>0.44163175248531122</v>
      </c>
      <c r="P205" s="7"/>
      <c r="Q205" s="16"/>
      <c r="R205" s="27" t="s">
        <v>18</v>
      </c>
    </row>
    <row r="206" spans="1:18" ht="46.5" customHeight="1" x14ac:dyDescent="0.25">
      <c r="A206" s="56" t="s">
        <v>144</v>
      </c>
      <c r="B206" s="57"/>
      <c r="C206" s="57"/>
      <c r="D206" s="57"/>
      <c r="E206" s="57"/>
      <c r="F206" s="58"/>
      <c r="G206" s="7">
        <v>885600</v>
      </c>
      <c r="H206" s="7">
        <v>885600</v>
      </c>
      <c r="I206" s="7"/>
      <c r="J206" s="7"/>
      <c r="K206" s="7"/>
      <c r="L206" s="7"/>
      <c r="M206" s="7">
        <v>885600</v>
      </c>
      <c r="N206" s="7">
        <f t="shared" si="78"/>
        <v>0</v>
      </c>
      <c r="O206" s="16">
        <f t="shared" si="90"/>
        <v>1</v>
      </c>
      <c r="P206" s="7"/>
      <c r="Q206" s="16"/>
      <c r="R206" s="27"/>
    </row>
    <row r="207" spans="1:18" ht="45" customHeight="1" x14ac:dyDescent="0.25">
      <c r="A207" s="56" t="s">
        <v>145</v>
      </c>
      <c r="B207" s="57"/>
      <c r="C207" s="57"/>
      <c r="D207" s="57"/>
      <c r="E207" s="57"/>
      <c r="F207" s="58"/>
      <c r="G207" s="7">
        <v>6684637.2300000004</v>
      </c>
      <c r="H207" s="7">
        <v>6717757.2300000004</v>
      </c>
      <c r="I207" s="7"/>
      <c r="J207" s="7"/>
      <c r="K207" s="7"/>
      <c r="L207" s="7"/>
      <c r="M207" s="7">
        <v>5207137.78</v>
      </c>
      <c r="N207" s="7">
        <f t="shared" si="78"/>
        <v>-1477499.4500000002</v>
      </c>
      <c r="O207" s="16">
        <f t="shared" si="90"/>
        <v>0.77897088515602209</v>
      </c>
      <c r="P207" s="7">
        <f t="shared" si="80"/>
        <v>-1510619.4500000002</v>
      </c>
      <c r="Q207" s="16">
        <f t="shared" si="81"/>
        <v>0.77513038975955961</v>
      </c>
      <c r="R207" s="27" t="s">
        <v>18</v>
      </c>
    </row>
    <row r="208" spans="1:18" ht="36.75" customHeight="1" x14ac:dyDescent="0.25">
      <c r="A208" s="56" t="s">
        <v>146</v>
      </c>
      <c r="B208" s="57"/>
      <c r="C208" s="57"/>
      <c r="D208" s="57"/>
      <c r="E208" s="57"/>
      <c r="F208" s="58"/>
      <c r="G208" s="7">
        <v>149500</v>
      </c>
      <c r="H208" s="7">
        <v>149500</v>
      </c>
      <c r="I208" s="7"/>
      <c r="J208" s="7"/>
      <c r="K208" s="7"/>
      <c r="L208" s="7"/>
      <c r="M208" s="7">
        <v>0</v>
      </c>
      <c r="N208" s="7">
        <f t="shared" si="78"/>
        <v>-149500</v>
      </c>
      <c r="O208" s="51">
        <f t="shared" si="90"/>
        <v>0</v>
      </c>
      <c r="P208" s="7">
        <f t="shared" si="80"/>
        <v>-149500</v>
      </c>
      <c r="Q208" s="16">
        <f t="shared" si="81"/>
        <v>0</v>
      </c>
      <c r="R208" s="27" t="s">
        <v>296</v>
      </c>
    </row>
    <row r="209" spans="1:18" ht="90" customHeight="1" x14ac:dyDescent="0.25">
      <c r="A209" s="56" t="s">
        <v>294</v>
      </c>
      <c r="B209" s="57"/>
      <c r="C209" s="57"/>
      <c r="D209" s="57"/>
      <c r="E209" s="57"/>
      <c r="F209" s="58"/>
      <c r="G209" s="7">
        <v>12419400</v>
      </c>
      <c r="H209" s="7">
        <v>12419400</v>
      </c>
      <c r="I209" s="7"/>
      <c r="J209" s="7"/>
      <c r="K209" s="7"/>
      <c r="L209" s="7"/>
      <c r="M209" s="7">
        <v>12419400</v>
      </c>
      <c r="N209" s="7">
        <f t="shared" si="78"/>
        <v>0</v>
      </c>
      <c r="O209" s="16">
        <f t="shared" si="90"/>
        <v>1</v>
      </c>
      <c r="P209" s="32">
        <f t="shared" si="80"/>
        <v>0</v>
      </c>
      <c r="Q209" s="30">
        <f t="shared" si="81"/>
        <v>1</v>
      </c>
      <c r="R209" s="27"/>
    </row>
    <row r="210" spans="1:18" ht="43.5" customHeight="1" x14ac:dyDescent="0.25">
      <c r="A210" s="56" t="s">
        <v>147</v>
      </c>
      <c r="B210" s="57"/>
      <c r="C210" s="57"/>
      <c r="D210" s="57"/>
      <c r="E210" s="57"/>
      <c r="F210" s="58"/>
      <c r="G210" s="7">
        <v>38805689.210000001</v>
      </c>
      <c r="H210" s="7">
        <v>43280084.640000001</v>
      </c>
      <c r="I210" s="7"/>
      <c r="J210" s="7"/>
      <c r="K210" s="7"/>
      <c r="L210" s="7"/>
      <c r="M210" s="7">
        <v>41367097.450000003</v>
      </c>
      <c r="N210" s="7">
        <f t="shared" si="78"/>
        <v>2561408.2400000021</v>
      </c>
      <c r="O210" s="16">
        <f t="shared" si="79"/>
        <v>1.06600599788703</v>
      </c>
      <c r="P210" s="7">
        <f t="shared" si="80"/>
        <v>-1912987.1899999976</v>
      </c>
      <c r="Q210" s="16">
        <f t="shared" si="81"/>
        <v>0.95579982789053997</v>
      </c>
      <c r="R210" s="33" t="s">
        <v>225</v>
      </c>
    </row>
    <row r="211" spans="1:18" ht="40.5" customHeight="1" x14ac:dyDescent="0.25">
      <c r="A211" s="56" t="s">
        <v>148</v>
      </c>
      <c r="B211" s="57"/>
      <c r="C211" s="57"/>
      <c r="D211" s="57"/>
      <c r="E211" s="57"/>
      <c r="F211" s="58"/>
      <c r="G211" s="7">
        <v>46909058.770000003</v>
      </c>
      <c r="H211" s="7">
        <v>49089016.369999997</v>
      </c>
      <c r="I211" s="7"/>
      <c r="J211" s="7"/>
      <c r="K211" s="7"/>
      <c r="L211" s="7"/>
      <c r="M211" s="7">
        <v>48944321.609999999</v>
      </c>
      <c r="N211" s="7">
        <f t="shared" si="78"/>
        <v>2035262.8399999961</v>
      </c>
      <c r="O211" s="16">
        <f t="shared" si="79"/>
        <v>1.0433874158502967</v>
      </c>
      <c r="P211" s="7">
        <f t="shared" si="80"/>
        <v>-144694.75999999791</v>
      </c>
      <c r="Q211" s="16">
        <f t="shared" si="81"/>
        <v>0.99705240050219412</v>
      </c>
      <c r="R211" s="33"/>
    </row>
    <row r="212" spans="1:18" ht="39" customHeight="1" x14ac:dyDescent="0.25">
      <c r="A212" s="56" t="s">
        <v>149</v>
      </c>
      <c r="B212" s="57"/>
      <c r="C212" s="57"/>
      <c r="D212" s="57"/>
      <c r="E212" s="57"/>
      <c r="F212" s="58"/>
      <c r="G212" s="7">
        <v>7877377.6500000004</v>
      </c>
      <c r="H212" s="7">
        <v>7877377.6500000004</v>
      </c>
      <c r="I212" s="7"/>
      <c r="J212" s="7"/>
      <c r="K212" s="7"/>
      <c r="L212" s="7"/>
      <c r="M212" s="7">
        <v>7862382.8600000003</v>
      </c>
      <c r="N212" s="7">
        <f t="shared" si="78"/>
        <v>-14994.790000000037</v>
      </c>
      <c r="O212" s="16">
        <f t="shared" si="79"/>
        <v>0.9980964744022397</v>
      </c>
      <c r="P212" s="7">
        <f t="shared" si="80"/>
        <v>-14994.790000000037</v>
      </c>
      <c r="Q212" s="16">
        <f t="shared" si="81"/>
        <v>0.9980964744022397</v>
      </c>
      <c r="R212" s="33"/>
    </row>
    <row r="213" spans="1:18" ht="78" customHeight="1" x14ac:dyDescent="0.25">
      <c r="A213" s="56" t="s">
        <v>150</v>
      </c>
      <c r="B213" s="57"/>
      <c r="C213" s="57"/>
      <c r="D213" s="57"/>
      <c r="E213" s="57"/>
      <c r="F213" s="58"/>
      <c r="G213" s="7">
        <v>141000</v>
      </c>
      <c r="H213" s="7">
        <v>108500</v>
      </c>
      <c r="I213" s="7"/>
      <c r="J213" s="7"/>
      <c r="K213" s="7"/>
      <c r="L213" s="7"/>
      <c r="M213" s="7">
        <v>97620.3</v>
      </c>
      <c r="N213" s="7">
        <f t="shared" si="78"/>
        <v>-43379.7</v>
      </c>
      <c r="O213" s="16">
        <f t="shared" si="79"/>
        <v>0.69234255319148941</v>
      </c>
      <c r="P213" s="7">
        <f t="shared" si="80"/>
        <v>-10879.699999999997</v>
      </c>
      <c r="Q213" s="16">
        <f t="shared" si="81"/>
        <v>0.89972626728110605</v>
      </c>
      <c r="R213" s="14" t="s">
        <v>19</v>
      </c>
    </row>
    <row r="214" spans="1:18" ht="52.5" customHeight="1" x14ac:dyDescent="0.25">
      <c r="A214" s="56" t="s">
        <v>151</v>
      </c>
      <c r="B214" s="57"/>
      <c r="C214" s="57"/>
      <c r="D214" s="57"/>
      <c r="E214" s="57"/>
      <c r="F214" s="58"/>
      <c r="G214" s="7">
        <v>7165221</v>
      </c>
      <c r="H214" s="7">
        <v>7165221</v>
      </c>
      <c r="I214" s="7"/>
      <c r="J214" s="7"/>
      <c r="K214" s="7"/>
      <c r="L214" s="7"/>
      <c r="M214" s="7">
        <v>7165221</v>
      </c>
      <c r="N214" s="7">
        <f t="shared" si="78"/>
        <v>0</v>
      </c>
      <c r="O214" s="16">
        <f t="shared" si="79"/>
        <v>1</v>
      </c>
      <c r="P214" s="7">
        <f t="shared" si="80"/>
        <v>0</v>
      </c>
      <c r="Q214" s="16">
        <f t="shared" si="81"/>
        <v>1</v>
      </c>
      <c r="R214" s="14"/>
    </row>
    <row r="215" spans="1:18" ht="39" customHeight="1" x14ac:dyDescent="0.25">
      <c r="A215" s="56" t="s">
        <v>152</v>
      </c>
      <c r="B215" s="57"/>
      <c r="C215" s="57"/>
      <c r="D215" s="57"/>
      <c r="E215" s="57"/>
      <c r="F215" s="58"/>
      <c r="G215" s="7">
        <v>117900</v>
      </c>
      <c r="H215" s="7">
        <v>117900</v>
      </c>
      <c r="I215" s="7"/>
      <c r="J215" s="7"/>
      <c r="K215" s="7"/>
      <c r="L215" s="7"/>
      <c r="M215" s="7">
        <v>117900</v>
      </c>
      <c r="N215" s="7">
        <f t="shared" si="78"/>
        <v>0</v>
      </c>
      <c r="O215" s="16">
        <f t="shared" si="79"/>
        <v>1</v>
      </c>
      <c r="P215" s="7">
        <f t="shared" si="80"/>
        <v>0</v>
      </c>
      <c r="Q215" s="16">
        <f t="shared" si="81"/>
        <v>1</v>
      </c>
      <c r="R215" s="27"/>
    </row>
    <row r="216" spans="1:18" ht="57.75" customHeight="1" x14ac:dyDescent="0.25">
      <c r="A216" s="56" t="s">
        <v>153</v>
      </c>
      <c r="B216" s="57"/>
      <c r="C216" s="57"/>
      <c r="D216" s="57"/>
      <c r="E216" s="57"/>
      <c r="F216" s="58"/>
      <c r="G216" s="7">
        <v>0</v>
      </c>
      <c r="H216" s="7">
        <v>2100000</v>
      </c>
      <c r="I216" s="7"/>
      <c r="J216" s="7"/>
      <c r="K216" s="7"/>
      <c r="L216" s="7"/>
      <c r="M216" s="7">
        <v>2100000</v>
      </c>
      <c r="N216" s="7">
        <f t="shared" si="78"/>
        <v>2100000</v>
      </c>
      <c r="O216" s="46" t="s">
        <v>13</v>
      </c>
      <c r="P216" s="7">
        <f t="shared" si="80"/>
        <v>0</v>
      </c>
      <c r="Q216" s="16">
        <f t="shared" si="81"/>
        <v>1</v>
      </c>
      <c r="R216" s="15" t="s">
        <v>331</v>
      </c>
    </row>
    <row r="217" spans="1:18" ht="44.25" customHeight="1" x14ac:dyDescent="0.25">
      <c r="A217" s="63" t="s">
        <v>191</v>
      </c>
      <c r="B217" s="64"/>
      <c r="C217" s="64"/>
      <c r="D217" s="64"/>
      <c r="E217" s="64"/>
      <c r="F217" s="65"/>
      <c r="G217" s="40">
        <f>G218</f>
        <v>2140337.94</v>
      </c>
      <c r="H217" s="40">
        <f t="shared" ref="H217:M217" si="91">H218</f>
        <v>2872195.54</v>
      </c>
      <c r="I217" s="40">
        <f t="shared" si="91"/>
        <v>0</v>
      </c>
      <c r="J217" s="40">
        <f t="shared" si="91"/>
        <v>0</v>
      </c>
      <c r="K217" s="40">
        <f t="shared" si="91"/>
        <v>0</v>
      </c>
      <c r="L217" s="40">
        <f t="shared" si="91"/>
        <v>0</v>
      </c>
      <c r="M217" s="40">
        <f t="shared" si="91"/>
        <v>2857328.0999999996</v>
      </c>
      <c r="N217" s="8">
        <f t="shared" si="78"/>
        <v>716990.15999999968</v>
      </c>
      <c r="O217" s="9">
        <f t="shared" si="79"/>
        <v>1.3349892307193321</v>
      </c>
      <c r="P217" s="8">
        <f t="shared" si="80"/>
        <v>-14867.44000000041</v>
      </c>
      <c r="Q217" s="9">
        <f t="shared" si="81"/>
        <v>0.99482366719363391</v>
      </c>
      <c r="R217" s="26"/>
    </row>
    <row r="218" spans="1:18" ht="41.25" customHeight="1" x14ac:dyDescent="0.25">
      <c r="A218" s="59" t="s">
        <v>206</v>
      </c>
      <c r="B218" s="60"/>
      <c r="C218" s="60"/>
      <c r="D218" s="60"/>
      <c r="E218" s="60"/>
      <c r="F218" s="61"/>
      <c r="G218" s="18">
        <f>G219+G220</f>
        <v>2140337.94</v>
      </c>
      <c r="H218" s="18">
        <f t="shared" ref="H218:M218" si="92">H219+H220</f>
        <v>2872195.54</v>
      </c>
      <c r="I218" s="18">
        <f t="shared" si="92"/>
        <v>0</v>
      </c>
      <c r="J218" s="18">
        <f t="shared" si="92"/>
        <v>0</v>
      </c>
      <c r="K218" s="18">
        <f t="shared" si="92"/>
        <v>0</v>
      </c>
      <c r="L218" s="18">
        <f t="shared" si="92"/>
        <v>0</v>
      </c>
      <c r="M218" s="18">
        <f t="shared" si="92"/>
        <v>2857328.0999999996</v>
      </c>
      <c r="N218" s="18">
        <f t="shared" si="78"/>
        <v>716990.15999999968</v>
      </c>
      <c r="O218" s="19">
        <f t="shared" si="79"/>
        <v>1.3349892307193321</v>
      </c>
      <c r="P218" s="18">
        <f t="shared" si="80"/>
        <v>-14867.44000000041</v>
      </c>
      <c r="Q218" s="19">
        <f t="shared" si="81"/>
        <v>0.99482366719363391</v>
      </c>
      <c r="R218" s="20"/>
    </row>
    <row r="219" spans="1:18" ht="119.25" customHeight="1" x14ac:dyDescent="0.25">
      <c r="A219" s="56" t="s">
        <v>154</v>
      </c>
      <c r="B219" s="57"/>
      <c r="C219" s="57"/>
      <c r="D219" s="57"/>
      <c r="E219" s="57"/>
      <c r="F219" s="58"/>
      <c r="G219" s="7">
        <v>358864.26</v>
      </c>
      <c r="H219" s="7">
        <v>1090721.8500000001</v>
      </c>
      <c r="I219" s="7"/>
      <c r="J219" s="7"/>
      <c r="K219" s="7"/>
      <c r="L219" s="7"/>
      <c r="M219" s="7">
        <v>1075854.4099999999</v>
      </c>
      <c r="N219" s="7">
        <f t="shared" si="78"/>
        <v>716990.14999999991</v>
      </c>
      <c r="O219" s="16">
        <f t="shared" si="79"/>
        <v>2.99794248109299</v>
      </c>
      <c r="P219" s="7">
        <f t="shared" si="80"/>
        <v>-14867.440000000177</v>
      </c>
      <c r="Q219" s="16">
        <f t="shared" si="81"/>
        <v>0.98636917377239652</v>
      </c>
      <c r="R219" s="33" t="s">
        <v>277</v>
      </c>
    </row>
    <row r="220" spans="1:18" ht="57.75" customHeight="1" x14ac:dyDescent="0.25">
      <c r="A220" s="56" t="s">
        <v>155</v>
      </c>
      <c r="B220" s="57"/>
      <c r="C220" s="57"/>
      <c r="D220" s="57"/>
      <c r="E220" s="57"/>
      <c r="F220" s="58"/>
      <c r="G220" s="7">
        <v>1781473.68</v>
      </c>
      <c r="H220" s="7">
        <v>1781473.69</v>
      </c>
      <c r="I220" s="7"/>
      <c r="J220" s="7"/>
      <c r="K220" s="7"/>
      <c r="L220" s="7"/>
      <c r="M220" s="7">
        <v>1781473.69</v>
      </c>
      <c r="N220" s="7">
        <f t="shared" si="78"/>
        <v>1.0000000009313226E-2</v>
      </c>
      <c r="O220" s="16">
        <f t="shared" si="79"/>
        <v>1.0000000056133302</v>
      </c>
      <c r="P220" s="7">
        <f t="shared" si="80"/>
        <v>0</v>
      </c>
      <c r="Q220" s="16">
        <f t="shared" si="81"/>
        <v>1</v>
      </c>
      <c r="R220" s="27"/>
    </row>
    <row r="221" spans="1:18" ht="76.5" customHeight="1" x14ac:dyDescent="0.25">
      <c r="A221" s="63" t="s">
        <v>192</v>
      </c>
      <c r="B221" s="64"/>
      <c r="C221" s="64"/>
      <c r="D221" s="64"/>
      <c r="E221" s="64"/>
      <c r="F221" s="65"/>
      <c r="G221" s="40">
        <f>G222+G225</f>
        <v>36601214.07</v>
      </c>
      <c r="H221" s="40">
        <f t="shared" ref="H221:M221" si="93">H222+H225</f>
        <v>53269990.93</v>
      </c>
      <c r="I221" s="40">
        <f t="shared" si="93"/>
        <v>0</v>
      </c>
      <c r="J221" s="40">
        <f t="shared" si="93"/>
        <v>0</v>
      </c>
      <c r="K221" s="40">
        <f t="shared" si="93"/>
        <v>0</v>
      </c>
      <c r="L221" s="40">
        <f t="shared" si="93"/>
        <v>0</v>
      </c>
      <c r="M221" s="40">
        <f t="shared" si="93"/>
        <v>52939454.619999997</v>
      </c>
      <c r="N221" s="8">
        <f t="shared" si="78"/>
        <v>16338240.549999997</v>
      </c>
      <c r="O221" s="9">
        <f t="shared" si="79"/>
        <v>1.4463852078445549</v>
      </c>
      <c r="P221" s="8">
        <f t="shared" si="80"/>
        <v>-330536.31000000238</v>
      </c>
      <c r="Q221" s="9">
        <f t="shared" si="81"/>
        <v>0.99379507478358031</v>
      </c>
      <c r="R221" s="26"/>
    </row>
    <row r="222" spans="1:18" ht="42.75" customHeight="1" x14ac:dyDescent="0.25">
      <c r="A222" s="59" t="s">
        <v>207</v>
      </c>
      <c r="B222" s="60"/>
      <c r="C222" s="60"/>
      <c r="D222" s="60"/>
      <c r="E222" s="60"/>
      <c r="F222" s="61"/>
      <c r="G222" s="18">
        <f>G223+G224</f>
        <v>16964127.890000001</v>
      </c>
      <c r="H222" s="18">
        <f>H223+H224</f>
        <v>33821943.649999999</v>
      </c>
      <c r="I222" s="18">
        <f t="shared" ref="I222:M222" si="94">I223+I224</f>
        <v>0</v>
      </c>
      <c r="J222" s="18">
        <f t="shared" si="94"/>
        <v>0</v>
      </c>
      <c r="K222" s="18">
        <f t="shared" si="94"/>
        <v>0</v>
      </c>
      <c r="L222" s="18">
        <f t="shared" si="94"/>
        <v>0</v>
      </c>
      <c r="M222" s="18">
        <f t="shared" si="94"/>
        <v>33558626.799999997</v>
      </c>
      <c r="N222" s="18">
        <f t="shared" si="78"/>
        <v>16594498.909999996</v>
      </c>
      <c r="O222" s="19">
        <f t="shared" si="79"/>
        <v>1.9782111416279824</v>
      </c>
      <c r="P222" s="18">
        <f t="shared" si="80"/>
        <v>-263316.85000000149</v>
      </c>
      <c r="Q222" s="19">
        <f t="shared" si="81"/>
        <v>0.99221461508170894</v>
      </c>
      <c r="R222" s="20"/>
    </row>
    <row r="223" spans="1:18" ht="128.25" customHeight="1" x14ac:dyDescent="0.25">
      <c r="A223" s="56" t="s">
        <v>79</v>
      </c>
      <c r="B223" s="57"/>
      <c r="C223" s="57"/>
      <c r="D223" s="57"/>
      <c r="E223" s="57"/>
      <c r="F223" s="58"/>
      <c r="G223" s="7">
        <v>16964127.890000001</v>
      </c>
      <c r="H223" s="7">
        <v>19533093.649999999</v>
      </c>
      <c r="I223" s="7"/>
      <c r="J223" s="7"/>
      <c r="K223" s="7"/>
      <c r="L223" s="7"/>
      <c r="M223" s="7">
        <v>19269776.800000001</v>
      </c>
      <c r="N223" s="7">
        <f t="shared" si="78"/>
        <v>2305648.91</v>
      </c>
      <c r="O223" s="16">
        <f t="shared" si="79"/>
        <v>1.1359132001922205</v>
      </c>
      <c r="P223" s="7">
        <f t="shared" si="80"/>
        <v>-263316.84999999776</v>
      </c>
      <c r="Q223" s="16">
        <f t="shared" si="81"/>
        <v>0.9865194497749209</v>
      </c>
      <c r="R223" s="27" t="s">
        <v>277</v>
      </c>
    </row>
    <row r="224" spans="1:18" ht="57.75" customHeight="1" x14ac:dyDescent="0.25">
      <c r="A224" s="56" t="s">
        <v>156</v>
      </c>
      <c r="B224" s="57"/>
      <c r="C224" s="57"/>
      <c r="D224" s="57"/>
      <c r="E224" s="57"/>
      <c r="F224" s="58"/>
      <c r="G224" s="7">
        <v>0</v>
      </c>
      <c r="H224" s="7">
        <v>14288850</v>
      </c>
      <c r="I224" s="7"/>
      <c r="J224" s="7"/>
      <c r="K224" s="7"/>
      <c r="L224" s="7"/>
      <c r="M224" s="7">
        <v>14288850</v>
      </c>
      <c r="N224" s="7">
        <f t="shared" si="78"/>
        <v>14288850</v>
      </c>
      <c r="O224" s="46" t="s">
        <v>13</v>
      </c>
      <c r="P224" s="7">
        <f t="shared" si="80"/>
        <v>0</v>
      </c>
      <c r="Q224" s="16">
        <f t="shared" si="81"/>
        <v>1</v>
      </c>
      <c r="R224" s="33" t="s">
        <v>228</v>
      </c>
    </row>
    <row r="225" spans="1:18" ht="42.75" customHeight="1" x14ac:dyDescent="0.25">
      <c r="A225" s="59" t="s">
        <v>208</v>
      </c>
      <c r="B225" s="60"/>
      <c r="C225" s="60"/>
      <c r="D225" s="60"/>
      <c r="E225" s="60"/>
      <c r="F225" s="61"/>
      <c r="G225" s="18">
        <f>G226</f>
        <v>19637086.18</v>
      </c>
      <c r="H225" s="18">
        <f t="shared" ref="H225:M225" si="95">H226</f>
        <v>19448047.280000001</v>
      </c>
      <c r="I225" s="18">
        <f t="shared" si="95"/>
        <v>0</v>
      </c>
      <c r="J225" s="18">
        <f t="shared" si="95"/>
        <v>0</v>
      </c>
      <c r="K225" s="18">
        <f t="shared" si="95"/>
        <v>0</v>
      </c>
      <c r="L225" s="18">
        <f t="shared" si="95"/>
        <v>0</v>
      </c>
      <c r="M225" s="18">
        <f t="shared" si="95"/>
        <v>19380827.82</v>
      </c>
      <c r="N225" s="18">
        <f t="shared" si="78"/>
        <v>-256258.3599999994</v>
      </c>
      <c r="O225" s="19">
        <f t="shared" si="79"/>
        <v>0.98695028592067835</v>
      </c>
      <c r="P225" s="18">
        <f t="shared" si="80"/>
        <v>-67219.460000000894</v>
      </c>
      <c r="Q225" s="19">
        <f t="shared" si="81"/>
        <v>0.99654363962447134</v>
      </c>
      <c r="R225" s="20"/>
    </row>
    <row r="226" spans="1:18" ht="35.25" customHeight="1" x14ac:dyDescent="0.25">
      <c r="A226" s="56" t="s">
        <v>157</v>
      </c>
      <c r="B226" s="57"/>
      <c r="C226" s="57"/>
      <c r="D226" s="57"/>
      <c r="E226" s="57"/>
      <c r="F226" s="58"/>
      <c r="G226" s="7">
        <v>19637086.18</v>
      </c>
      <c r="H226" s="7">
        <v>19448047.280000001</v>
      </c>
      <c r="I226" s="7"/>
      <c r="J226" s="7"/>
      <c r="K226" s="7"/>
      <c r="L226" s="7"/>
      <c r="M226" s="7">
        <v>19380827.82</v>
      </c>
      <c r="N226" s="7">
        <f t="shared" si="78"/>
        <v>-256258.3599999994</v>
      </c>
      <c r="O226" s="16">
        <f t="shared" si="79"/>
        <v>0.98695028592067835</v>
      </c>
      <c r="P226" s="7">
        <f t="shared" si="80"/>
        <v>-67219.460000000894</v>
      </c>
      <c r="Q226" s="16">
        <f t="shared" si="81"/>
        <v>0.99654363962447134</v>
      </c>
      <c r="R226" s="33"/>
    </row>
    <row r="227" spans="1:18" ht="44.25" customHeight="1" x14ac:dyDescent="0.25">
      <c r="A227" s="63" t="s">
        <v>193</v>
      </c>
      <c r="B227" s="64"/>
      <c r="C227" s="64"/>
      <c r="D227" s="64"/>
      <c r="E227" s="64"/>
      <c r="F227" s="65"/>
      <c r="G227" s="8">
        <f>G228+G231+G233+G237+G239+G241+G244</f>
        <v>189304730.03999999</v>
      </c>
      <c r="H227" s="8">
        <v>181117290.37</v>
      </c>
      <c r="I227" s="8">
        <f t="shared" ref="I227:M227" si="96">I228+I231+I233+I237+I239+I241+I244</f>
        <v>0</v>
      </c>
      <c r="J227" s="8">
        <f t="shared" si="96"/>
        <v>0</v>
      </c>
      <c r="K227" s="8">
        <f t="shared" si="96"/>
        <v>574214.72</v>
      </c>
      <c r="L227" s="8">
        <f t="shared" si="96"/>
        <v>0</v>
      </c>
      <c r="M227" s="8">
        <f t="shared" si="96"/>
        <v>149252024.59</v>
      </c>
      <c r="N227" s="8">
        <f t="shared" si="78"/>
        <v>-40052705.449999988</v>
      </c>
      <c r="O227" s="9">
        <f t="shared" si="79"/>
        <v>0.78842205664096787</v>
      </c>
      <c r="P227" s="8">
        <f t="shared" si="80"/>
        <v>-31865265.780000001</v>
      </c>
      <c r="Q227" s="9">
        <f t="shared" si="81"/>
        <v>0.82406281744330845</v>
      </c>
      <c r="R227" s="26"/>
    </row>
    <row r="228" spans="1:18" ht="72" customHeight="1" x14ac:dyDescent="0.25">
      <c r="A228" s="59" t="s">
        <v>209</v>
      </c>
      <c r="B228" s="60"/>
      <c r="C228" s="60"/>
      <c r="D228" s="60"/>
      <c r="E228" s="60"/>
      <c r="F228" s="61"/>
      <c r="G228" s="18">
        <f>G229+G230</f>
        <v>1582859</v>
      </c>
      <c r="H228" s="18">
        <v>1582859</v>
      </c>
      <c r="I228" s="18">
        <f t="shared" ref="I228:M228" si="97">I229+I230</f>
        <v>0</v>
      </c>
      <c r="J228" s="18">
        <f t="shared" si="97"/>
        <v>0</v>
      </c>
      <c r="K228" s="18">
        <f t="shared" si="97"/>
        <v>0</v>
      </c>
      <c r="L228" s="18">
        <f t="shared" si="97"/>
        <v>0</v>
      </c>
      <c r="M228" s="18">
        <f t="shared" si="97"/>
        <v>1048721.1000000001</v>
      </c>
      <c r="N228" s="18">
        <f t="shared" si="78"/>
        <v>-534137.89999999991</v>
      </c>
      <c r="O228" s="19">
        <f t="shared" si="79"/>
        <v>0.66254865404941321</v>
      </c>
      <c r="P228" s="18">
        <f t="shared" si="80"/>
        <v>-534137.89999999991</v>
      </c>
      <c r="Q228" s="19">
        <f t="shared" si="81"/>
        <v>0.66254865404941321</v>
      </c>
      <c r="R228" s="20"/>
    </row>
    <row r="229" spans="1:18" ht="44.25" customHeight="1" x14ac:dyDescent="0.25">
      <c r="A229" s="56" t="s">
        <v>158</v>
      </c>
      <c r="B229" s="57"/>
      <c r="C229" s="57"/>
      <c r="D229" s="57"/>
      <c r="E229" s="57"/>
      <c r="F229" s="58"/>
      <c r="G229" s="7">
        <v>1395659</v>
      </c>
      <c r="H229" s="7">
        <v>1380059</v>
      </c>
      <c r="I229" s="7"/>
      <c r="J229" s="7"/>
      <c r="K229" s="7"/>
      <c r="L229" s="7"/>
      <c r="M229" s="7">
        <v>845921.1</v>
      </c>
      <c r="N229" s="7">
        <f t="shared" si="78"/>
        <v>-549737.9</v>
      </c>
      <c r="O229" s="16">
        <f t="shared" si="79"/>
        <v>0.60610872713177066</v>
      </c>
      <c r="P229" s="7">
        <f t="shared" si="80"/>
        <v>-534137.9</v>
      </c>
      <c r="Q229" s="16">
        <f t="shared" si="81"/>
        <v>0.61296009808276308</v>
      </c>
      <c r="R229" s="27" t="s">
        <v>222</v>
      </c>
    </row>
    <row r="230" spans="1:18" ht="30" customHeight="1" x14ac:dyDescent="0.25">
      <c r="A230" s="56" t="s">
        <v>159</v>
      </c>
      <c r="B230" s="57"/>
      <c r="C230" s="57"/>
      <c r="D230" s="57"/>
      <c r="E230" s="57"/>
      <c r="F230" s="58"/>
      <c r="G230" s="7">
        <v>187200</v>
      </c>
      <c r="H230" s="7">
        <v>202800</v>
      </c>
      <c r="I230" s="7"/>
      <c r="J230" s="7"/>
      <c r="K230" s="7"/>
      <c r="L230" s="7"/>
      <c r="M230" s="7">
        <v>202800</v>
      </c>
      <c r="N230" s="7">
        <f t="shared" si="78"/>
        <v>15600</v>
      </c>
      <c r="O230" s="52">
        <f t="shared" si="79"/>
        <v>1.0833333333333333</v>
      </c>
      <c r="P230" s="7">
        <f t="shared" si="80"/>
        <v>0</v>
      </c>
      <c r="Q230" s="16">
        <f t="shared" si="81"/>
        <v>1</v>
      </c>
      <c r="R230" s="27" t="s">
        <v>297</v>
      </c>
    </row>
    <row r="231" spans="1:18" ht="44.25" customHeight="1" x14ac:dyDescent="0.25">
      <c r="A231" s="59" t="s">
        <v>54</v>
      </c>
      <c r="B231" s="60"/>
      <c r="C231" s="60"/>
      <c r="D231" s="60"/>
      <c r="E231" s="60"/>
      <c r="F231" s="61"/>
      <c r="G231" s="18">
        <f>G232</f>
        <v>9235280</v>
      </c>
      <c r="H231" s="18">
        <v>9235280</v>
      </c>
      <c r="I231" s="18">
        <f t="shared" ref="I231:M231" si="98">I232</f>
        <v>0</v>
      </c>
      <c r="J231" s="18">
        <f t="shared" si="98"/>
        <v>0</v>
      </c>
      <c r="K231" s="18">
        <f t="shared" si="98"/>
        <v>0</v>
      </c>
      <c r="L231" s="18">
        <f t="shared" si="98"/>
        <v>0</v>
      </c>
      <c r="M231" s="18">
        <f t="shared" si="98"/>
        <v>7138120.5300000003</v>
      </c>
      <c r="N231" s="18">
        <f t="shared" si="78"/>
        <v>-2097159.4699999997</v>
      </c>
      <c r="O231" s="19">
        <f t="shared" si="79"/>
        <v>0.77291869114959155</v>
      </c>
      <c r="P231" s="18">
        <f t="shared" si="80"/>
        <v>-2097159.4699999997</v>
      </c>
      <c r="Q231" s="19">
        <f t="shared" si="81"/>
        <v>0.77291869114959155</v>
      </c>
      <c r="R231" s="20"/>
    </row>
    <row r="232" spans="1:18" ht="32.25" customHeight="1" x14ac:dyDescent="0.25">
      <c r="A232" s="56" t="s">
        <v>160</v>
      </c>
      <c r="B232" s="57"/>
      <c r="C232" s="57"/>
      <c r="D232" s="57"/>
      <c r="E232" s="57"/>
      <c r="F232" s="58"/>
      <c r="G232" s="7">
        <v>9235280</v>
      </c>
      <c r="H232" s="7">
        <v>9235280</v>
      </c>
      <c r="I232" s="7"/>
      <c r="J232" s="7"/>
      <c r="K232" s="7"/>
      <c r="L232" s="7"/>
      <c r="M232" s="7">
        <v>7138120.5300000003</v>
      </c>
      <c r="N232" s="7">
        <f t="shared" si="78"/>
        <v>-2097159.4699999997</v>
      </c>
      <c r="O232" s="16">
        <f t="shared" si="79"/>
        <v>0.77291869114959155</v>
      </c>
      <c r="P232" s="7">
        <f t="shared" si="80"/>
        <v>-2097159.4699999997</v>
      </c>
      <c r="Q232" s="16">
        <f t="shared" si="81"/>
        <v>0.77291869114959155</v>
      </c>
      <c r="R232" s="27" t="s">
        <v>222</v>
      </c>
    </row>
    <row r="233" spans="1:18" ht="42" customHeight="1" x14ac:dyDescent="0.25">
      <c r="A233" s="59" t="s">
        <v>210</v>
      </c>
      <c r="B233" s="60"/>
      <c r="C233" s="60"/>
      <c r="D233" s="60"/>
      <c r="E233" s="60"/>
      <c r="F233" s="61"/>
      <c r="G233" s="18">
        <f>G234+G235+G236</f>
        <v>1992000</v>
      </c>
      <c r="H233" s="18">
        <v>1992000</v>
      </c>
      <c r="I233" s="18">
        <f t="shared" ref="I233:M233" si="99">I234+I235+I236</f>
        <v>0</v>
      </c>
      <c r="J233" s="18">
        <f t="shared" si="99"/>
        <v>0</v>
      </c>
      <c r="K233" s="18">
        <f t="shared" si="99"/>
        <v>0</v>
      </c>
      <c r="L233" s="18">
        <f t="shared" si="99"/>
        <v>0</v>
      </c>
      <c r="M233" s="18">
        <f t="shared" si="99"/>
        <v>1008838.63</v>
      </c>
      <c r="N233" s="18">
        <f t="shared" si="78"/>
        <v>-983161.37</v>
      </c>
      <c r="O233" s="19">
        <f t="shared" si="79"/>
        <v>0.50644509538152616</v>
      </c>
      <c r="P233" s="18">
        <f t="shared" si="80"/>
        <v>-983161.37</v>
      </c>
      <c r="Q233" s="19">
        <f t="shared" si="81"/>
        <v>0.50644509538152616</v>
      </c>
      <c r="R233" s="20"/>
    </row>
    <row r="234" spans="1:18" ht="65.25" customHeight="1" x14ac:dyDescent="0.25">
      <c r="A234" s="56" t="s">
        <v>161</v>
      </c>
      <c r="B234" s="57"/>
      <c r="C234" s="57"/>
      <c r="D234" s="57"/>
      <c r="E234" s="57"/>
      <c r="F234" s="58"/>
      <c r="G234" s="7">
        <v>20000</v>
      </c>
      <c r="H234" s="7">
        <v>20000</v>
      </c>
      <c r="I234" s="7"/>
      <c r="J234" s="7"/>
      <c r="K234" s="7"/>
      <c r="L234" s="7"/>
      <c r="M234" s="7">
        <v>0</v>
      </c>
      <c r="N234" s="7">
        <f t="shared" si="78"/>
        <v>-20000</v>
      </c>
      <c r="O234" s="16">
        <f t="shared" si="79"/>
        <v>0</v>
      </c>
      <c r="P234" s="7">
        <f t="shared" si="80"/>
        <v>-20000</v>
      </c>
      <c r="Q234" s="16">
        <f t="shared" si="81"/>
        <v>0</v>
      </c>
      <c r="R234" s="27" t="s">
        <v>223</v>
      </c>
    </row>
    <row r="235" spans="1:18" ht="36" customHeight="1" x14ac:dyDescent="0.25">
      <c r="A235" s="56" t="s">
        <v>162</v>
      </c>
      <c r="B235" s="57"/>
      <c r="C235" s="57"/>
      <c r="D235" s="57"/>
      <c r="E235" s="57"/>
      <c r="F235" s="58"/>
      <c r="G235" s="7">
        <v>1830000</v>
      </c>
      <c r="H235" s="7">
        <v>1830000</v>
      </c>
      <c r="I235" s="7"/>
      <c r="J235" s="7"/>
      <c r="K235" s="7"/>
      <c r="L235" s="7"/>
      <c r="M235" s="7">
        <v>1008838.63</v>
      </c>
      <c r="N235" s="7">
        <f t="shared" ref="N235:N272" si="100">M235-G235</f>
        <v>-821161.37</v>
      </c>
      <c r="O235" s="16">
        <f>M235/G235</f>
        <v>0.55127793989071039</v>
      </c>
      <c r="P235" s="7">
        <f t="shared" ref="P235:P272" si="101">M235-H235</f>
        <v>-821161.37</v>
      </c>
      <c r="Q235" s="16">
        <f t="shared" ref="Q235:Q272" si="102">M235/H235</f>
        <v>0.55127793989071039</v>
      </c>
      <c r="R235" s="27" t="s">
        <v>222</v>
      </c>
    </row>
    <row r="236" spans="1:18" ht="60.75" customHeight="1" x14ac:dyDescent="0.25">
      <c r="A236" s="56" t="s">
        <v>163</v>
      </c>
      <c r="B236" s="57"/>
      <c r="C236" s="57"/>
      <c r="D236" s="57"/>
      <c r="E236" s="57"/>
      <c r="F236" s="58"/>
      <c r="G236" s="7">
        <v>142000</v>
      </c>
      <c r="H236" s="7">
        <v>142000</v>
      </c>
      <c r="I236" s="7"/>
      <c r="J236" s="7"/>
      <c r="K236" s="7"/>
      <c r="L236" s="7"/>
      <c r="M236" s="7">
        <v>0</v>
      </c>
      <c r="N236" s="7">
        <f t="shared" si="100"/>
        <v>-142000</v>
      </c>
      <c r="O236" s="16">
        <f t="shared" ref="O236:O271" si="103">M236/G236</f>
        <v>0</v>
      </c>
      <c r="P236" s="7">
        <f t="shared" si="101"/>
        <v>-142000</v>
      </c>
      <c r="Q236" s="30">
        <f t="shared" si="102"/>
        <v>0</v>
      </c>
      <c r="R236" s="27" t="s">
        <v>223</v>
      </c>
    </row>
    <row r="237" spans="1:18" ht="45.75" customHeight="1" x14ac:dyDescent="0.25">
      <c r="A237" s="59" t="s">
        <v>211</v>
      </c>
      <c r="B237" s="60"/>
      <c r="C237" s="60"/>
      <c r="D237" s="60"/>
      <c r="E237" s="60"/>
      <c r="F237" s="61"/>
      <c r="G237" s="18">
        <f>G238</f>
        <v>575000</v>
      </c>
      <c r="H237" s="18">
        <v>574214.72</v>
      </c>
      <c r="I237" s="18">
        <f t="shared" ref="I237:M237" si="104">I238</f>
        <v>0</v>
      </c>
      <c r="J237" s="18">
        <f t="shared" si="104"/>
        <v>0</v>
      </c>
      <c r="K237" s="18">
        <f t="shared" si="104"/>
        <v>574214.72</v>
      </c>
      <c r="L237" s="18">
        <f t="shared" si="104"/>
        <v>0</v>
      </c>
      <c r="M237" s="18">
        <f t="shared" si="104"/>
        <v>574214.72</v>
      </c>
      <c r="N237" s="18">
        <f t="shared" si="100"/>
        <v>-785.28000000002794</v>
      </c>
      <c r="O237" s="19">
        <f t="shared" si="103"/>
        <v>0.99863429565217388</v>
      </c>
      <c r="P237" s="18">
        <f t="shared" si="101"/>
        <v>0</v>
      </c>
      <c r="Q237" s="19">
        <f t="shared" si="102"/>
        <v>1</v>
      </c>
      <c r="R237" s="20"/>
    </row>
    <row r="238" spans="1:18" ht="46.5" customHeight="1" x14ac:dyDescent="0.25">
      <c r="A238" s="56" t="s">
        <v>164</v>
      </c>
      <c r="B238" s="57"/>
      <c r="C238" s="57"/>
      <c r="D238" s="57"/>
      <c r="E238" s="57"/>
      <c r="F238" s="58"/>
      <c r="G238" s="7">
        <v>575000</v>
      </c>
      <c r="H238" s="7">
        <v>574214.72</v>
      </c>
      <c r="I238" s="7"/>
      <c r="J238" s="7"/>
      <c r="K238" s="7">
        <v>574214.72</v>
      </c>
      <c r="L238" s="7"/>
      <c r="M238" s="7">
        <v>574214.72</v>
      </c>
      <c r="N238" s="7">
        <f t="shared" si="100"/>
        <v>-785.28000000002794</v>
      </c>
      <c r="O238" s="16">
        <f t="shared" si="103"/>
        <v>0.99863429565217388</v>
      </c>
      <c r="P238" s="7">
        <f t="shared" si="101"/>
        <v>0</v>
      </c>
      <c r="Q238" s="16">
        <f t="shared" si="102"/>
        <v>1</v>
      </c>
      <c r="R238" s="27"/>
    </row>
    <row r="239" spans="1:18" ht="45" customHeight="1" x14ac:dyDescent="0.25">
      <c r="A239" s="59" t="s">
        <v>212</v>
      </c>
      <c r="B239" s="60"/>
      <c r="C239" s="60"/>
      <c r="D239" s="60"/>
      <c r="E239" s="60"/>
      <c r="F239" s="61"/>
      <c r="G239" s="18">
        <f>G240</f>
        <v>5722091.04</v>
      </c>
      <c r="H239" s="18">
        <v>7503136.6500000004</v>
      </c>
      <c r="I239" s="18">
        <f t="shared" ref="I239:M239" si="105">I240</f>
        <v>0</v>
      </c>
      <c r="J239" s="18">
        <f t="shared" si="105"/>
        <v>0</v>
      </c>
      <c r="K239" s="18">
        <f t="shared" si="105"/>
        <v>0</v>
      </c>
      <c r="L239" s="18">
        <f t="shared" si="105"/>
        <v>0</v>
      </c>
      <c r="M239" s="18">
        <f t="shared" si="105"/>
        <v>7503136.6500000004</v>
      </c>
      <c r="N239" s="18">
        <f t="shared" si="100"/>
        <v>1781045.6100000003</v>
      </c>
      <c r="O239" s="19">
        <f t="shared" si="103"/>
        <v>1.3112578247269551</v>
      </c>
      <c r="P239" s="18">
        <f t="shared" si="101"/>
        <v>0</v>
      </c>
      <c r="Q239" s="19">
        <f t="shared" si="102"/>
        <v>1</v>
      </c>
      <c r="R239" s="20"/>
    </row>
    <row r="240" spans="1:18" ht="138" customHeight="1" x14ac:dyDescent="0.25">
      <c r="A240" s="56" t="s">
        <v>79</v>
      </c>
      <c r="B240" s="57"/>
      <c r="C240" s="57"/>
      <c r="D240" s="57"/>
      <c r="E240" s="57"/>
      <c r="F240" s="58"/>
      <c r="G240" s="7">
        <v>5722091.04</v>
      </c>
      <c r="H240" s="7">
        <v>7503136.6500000004</v>
      </c>
      <c r="I240" s="7"/>
      <c r="J240" s="7"/>
      <c r="K240" s="7"/>
      <c r="L240" s="7"/>
      <c r="M240" s="7">
        <v>7503136.6500000004</v>
      </c>
      <c r="N240" s="7">
        <f t="shared" si="100"/>
        <v>1781045.6100000003</v>
      </c>
      <c r="O240" s="16">
        <f t="shared" si="103"/>
        <v>1.3112578247269551</v>
      </c>
      <c r="P240" s="7">
        <f t="shared" si="101"/>
        <v>0</v>
      </c>
      <c r="Q240" s="16">
        <f t="shared" si="102"/>
        <v>1</v>
      </c>
      <c r="R240" s="33" t="s">
        <v>277</v>
      </c>
    </row>
    <row r="241" spans="1:19" ht="71.25" customHeight="1" x14ac:dyDescent="0.25">
      <c r="A241" s="59" t="s">
        <v>213</v>
      </c>
      <c r="B241" s="60"/>
      <c r="C241" s="60"/>
      <c r="D241" s="60"/>
      <c r="E241" s="60"/>
      <c r="F241" s="61"/>
      <c r="G241" s="18">
        <f>G242+G243</f>
        <v>161483500</v>
      </c>
      <c r="H241" s="18">
        <v>155974300</v>
      </c>
      <c r="I241" s="18">
        <f t="shared" ref="I241:M241" si="106">I242+I243</f>
        <v>0</v>
      </c>
      <c r="J241" s="18">
        <f t="shared" si="106"/>
        <v>0</v>
      </c>
      <c r="K241" s="18">
        <f t="shared" si="106"/>
        <v>0</v>
      </c>
      <c r="L241" s="18">
        <f t="shared" si="106"/>
        <v>0</v>
      </c>
      <c r="M241" s="18">
        <f t="shared" si="106"/>
        <v>127723587.2</v>
      </c>
      <c r="N241" s="18">
        <f t="shared" si="100"/>
        <v>-33759912.799999997</v>
      </c>
      <c r="O241" s="19">
        <f t="shared" si="103"/>
        <v>0.7909389330798503</v>
      </c>
      <c r="P241" s="18">
        <f t="shared" si="101"/>
        <v>-28250712.799999997</v>
      </c>
      <c r="Q241" s="19">
        <f t="shared" si="102"/>
        <v>0.81887584813651992</v>
      </c>
      <c r="R241" s="20"/>
    </row>
    <row r="242" spans="1:19" ht="57.75" customHeight="1" x14ac:dyDescent="0.25">
      <c r="A242" s="56" t="s">
        <v>165</v>
      </c>
      <c r="B242" s="57"/>
      <c r="C242" s="57"/>
      <c r="D242" s="57"/>
      <c r="E242" s="57"/>
      <c r="F242" s="58"/>
      <c r="G242" s="7">
        <v>11464800</v>
      </c>
      <c r="H242" s="7">
        <v>11464800</v>
      </c>
      <c r="I242" s="7"/>
      <c r="J242" s="7"/>
      <c r="K242" s="7"/>
      <c r="L242" s="7"/>
      <c r="M242" s="7">
        <v>11464800</v>
      </c>
      <c r="N242" s="7">
        <f t="shared" si="100"/>
        <v>0</v>
      </c>
      <c r="O242" s="16">
        <f t="shared" si="103"/>
        <v>1</v>
      </c>
      <c r="P242" s="7">
        <f t="shared" si="101"/>
        <v>0</v>
      </c>
      <c r="Q242" s="16">
        <f t="shared" si="102"/>
        <v>1</v>
      </c>
      <c r="R242" s="27"/>
    </row>
    <row r="243" spans="1:19" ht="50.25" customHeight="1" x14ac:dyDescent="0.25">
      <c r="A243" s="56" t="s">
        <v>166</v>
      </c>
      <c r="B243" s="57"/>
      <c r="C243" s="57"/>
      <c r="D243" s="57"/>
      <c r="E243" s="57"/>
      <c r="F243" s="58"/>
      <c r="G243" s="7">
        <v>150018700</v>
      </c>
      <c r="H243" s="7">
        <v>144509500</v>
      </c>
      <c r="I243" s="7"/>
      <c r="J243" s="7"/>
      <c r="K243" s="7"/>
      <c r="L243" s="7"/>
      <c r="M243" s="7">
        <v>116258787.2</v>
      </c>
      <c r="N243" s="7">
        <f t="shared" si="100"/>
        <v>-33759912.799999997</v>
      </c>
      <c r="O243" s="16">
        <f t="shared" si="103"/>
        <v>0.77496196940781381</v>
      </c>
      <c r="P243" s="7">
        <f t="shared" si="101"/>
        <v>-28250712.799999997</v>
      </c>
      <c r="Q243" s="16">
        <f t="shared" si="102"/>
        <v>0.80450618955847197</v>
      </c>
      <c r="R243" s="33" t="s">
        <v>18</v>
      </c>
    </row>
    <row r="244" spans="1:19" ht="71.25" customHeight="1" x14ac:dyDescent="0.25">
      <c r="A244" s="59" t="s">
        <v>214</v>
      </c>
      <c r="B244" s="60"/>
      <c r="C244" s="60"/>
      <c r="D244" s="60"/>
      <c r="E244" s="60"/>
      <c r="F244" s="61"/>
      <c r="G244" s="18">
        <f>G245</f>
        <v>8714000</v>
      </c>
      <c r="H244" s="18">
        <v>4255500</v>
      </c>
      <c r="I244" s="18">
        <f t="shared" ref="I244:M244" si="107">I245</f>
        <v>0</v>
      </c>
      <c r="J244" s="18">
        <f t="shared" si="107"/>
        <v>0</v>
      </c>
      <c r="K244" s="18">
        <f t="shared" si="107"/>
        <v>0</v>
      </c>
      <c r="L244" s="18">
        <f t="shared" si="107"/>
        <v>0</v>
      </c>
      <c r="M244" s="18">
        <f t="shared" si="107"/>
        <v>4255405.76</v>
      </c>
      <c r="N244" s="18">
        <f t="shared" si="100"/>
        <v>-4458594.24</v>
      </c>
      <c r="O244" s="19">
        <f t="shared" si="103"/>
        <v>0.48834126233647002</v>
      </c>
      <c r="P244" s="18">
        <f t="shared" si="101"/>
        <v>-94.240000000223517</v>
      </c>
      <c r="Q244" s="19">
        <f t="shared" si="102"/>
        <v>0.99997785454118193</v>
      </c>
      <c r="R244" s="20"/>
    </row>
    <row r="245" spans="1:19" ht="57.75" customHeight="1" x14ac:dyDescent="0.25">
      <c r="A245" s="56" t="s">
        <v>167</v>
      </c>
      <c r="B245" s="57"/>
      <c r="C245" s="57"/>
      <c r="D245" s="57"/>
      <c r="E245" s="57"/>
      <c r="F245" s="58"/>
      <c r="G245" s="7">
        <v>8714000</v>
      </c>
      <c r="H245" s="7">
        <v>4255500</v>
      </c>
      <c r="I245" s="7"/>
      <c r="J245" s="7"/>
      <c r="K245" s="7"/>
      <c r="L245" s="7"/>
      <c r="M245" s="7">
        <v>4255405.76</v>
      </c>
      <c r="N245" s="7">
        <f t="shared" si="100"/>
        <v>-4458594.24</v>
      </c>
      <c r="O245" s="16">
        <f t="shared" si="103"/>
        <v>0.48834126233647002</v>
      </c>
      <c r="P245" s="7">
        <f t="shared" si="101"/>
        <v>-94.240000000223517</v>
      </c>
      <c r="Q245" s="16">
        <f t="shared" si="102"/>
        <v>0.99997785454118193</v>
      </c>
      <c r="R245" s="33" t="s">
        <v>18</v>
      </c>
    </row>
    <row r="246" spans="1:19" ht="78.75" customHeight="1" x14ac:dyDescent="0.25">
      <c r="A246" s="63" t="s">
        <v>194</v>
      </c>
      <c r="B246" s="64"/>
      <c r="C246" s="64"/>
      <c r="D246" s="64"/>
      <c r="E246" s="64"/>
      <c r="F246" s="65"/>
      <c r="G246" s="40">
        <f>G247+G249+G251</f>
        <v>51053637.949999996</v>
      </c>
      <c r="H246" s="40">
        <f t="shared" ref="H246:M246" si="108">H247+H249+H251</f>
        <v>52743874.670000002</v>
      </c>
      <c r="I246" s="40">
        <f t="shared" si="108"/>
        <v>0</v>
      </c>
      <c r="J246" s="40">
        <f t="shared" si="108"/>
        <v>0</v>
      </c>
      <c r="K246" s="40">
        <f t="shared" si="108"/>
        <v>0</v>
      </c>
      <c r="L246" s="40">
        <f t="shared" si="108"/>
        <v>0</v>
      </c>
      <c r="M246" s="40">
        <f t="shared" si="108"/>
        <v>52507554.409999996</v>
      </c>
      <c r="N246" s="8">
        <f t="shared" si="100"/>
        <v>1453916.4600000009</v>
      </c>
      <c r="O246" s="9">
        <f t="shared" si="103"/>
        <v>1.0284782146460143</v>
      </c>
      <c r="P246" s="8">
        <f t="shared" si="101"/>
        <v>-236320.26000000536</v>
      </c>
      <c r="Q246" s="9">
        <f t="shared" si="102"/>
        <v>0.9955194747925028</v>
      </c>
      <c r="R246" s="26"/>
    </row>
    <row r="247" spans="1:19" ht="40.5" customHeight="1" x14ac:dyDescent="0.25">
      <c r="A247" s="59" t="s">
        <v>215</v>
      </c>
      <c r="B247" s="60"/>
      <c r="C247" s="60"/>
      <c r="D247" s="60"/>
      <c r="E247" s="60"/>
      <c r="F247" s="61"/>
      <c r="G247" s="18">
        <f>G248</f>
        <v>13524339.65</v>
      </c>
      <c r="H247" s="18">
        <f t="shared" ref="H247:M247" si="109">H248</f>
        <v>13838126.109999999</v>
      </c>
      <c r="I247" s="18">
        <f t="shared" si="109"/>
        <v>0</v>
      </c>
      <c r="J247" s="18">
        <f t="shared" si="109"/>
        <v>0</v>
      </c>
      <c r="K247" s="18">
        <f t="shared" si="109"/>
        <v>0</v>
      </c>
      <c r="L247" s="18">
        <f t="shared" si="109"/>
        <v>0</v>
      </c>
      <c r="M247" s="18">
        <f t="shared" si="109"/>
        <v>13813055.18</v>
      </c>
      <c r="N247" s="18">
        <f t="shared" si="100"/>
        <v>288715.52999999933</v>
      </c>
      <c r="O247" s="19">
        <f t="shared" si="103"/>
        <v>1.0213478467320214</v>
      </c>
      <c r="P247" s="18">
        <f t="shared" si="101"/>
        <v>-25070.929999999702</v>
      </c>
      <c r="Q247" s="19">
        <f t="shared" si="102"/>
        <v>0.99818827131645504</v>
      </c>
      <c r="R247" s="15"/>
      <c r="S247" s="35"/>
    </row>
    <row r="248" spans="1:19" x14ac:dyDescent="0.25">
      <c r="A248" s="56" t="s">
        <v>168</v>
      </c>
      <c r="B248" s="57"/>
      <c r="C248" s="57"/>
      <c r="D248" s="57"/>
      <c r="E248" s="57"/>
      <c r="F248" s="58"/>
      <c r="G248" s="7">
        <v>13524339.65</v>
      </c>
      <c r="H248" s="7">
        <v>13838126.109999999</v>
      </c>
      <c r="I248" s="7"/>
      <c r="J248" s="7"/>
      <c r="K248" s="7"/>
      <c r="L248" s="7"/>
      <c r="M248" s="7">
        <v>13813055.18</v>
      </c>
      <c r="N248" s="7">
        <f t="shared" si="100"/>
        <v>288715.52999999933</v>
      </c>
      <c r="O248" s="16">
        <f t="shared" si="103"/>
        <v>1.0213478467320214</v>
      </c>
      <c r="P248" s="7">
        <f t="shared" si="101"/>
        <v>-25070.929999999702</v>
      </c>
      <c r="Q248" s="16">
        <f t="shared" si="102"/>
        <v>0.99818827131645504</v>
      </c>
      <c r="R248" s="33"/>
      <c r="S248" s="35"/>
    </row>
    <row r="249" spans="1:19" ht="44.25" customHeight="1" x14ac:dyDescent="0.25">
      <c r="A249" s="59" t="s">
        <v>55</v>
      </c>
      <c r="B249" s="60"/>
      <c r="C249" s="60"/>
      <c r="D249" s="60"/>
      <c r="E249" s="60"/>
      <c r="F249" s="61"/>
      <c r="G249" s="18">
        <f>G250</f>
        <v>905868</v>
      </c>
      <c r="H249" s="18">
        <f t="shared" ref="H249:M249" si="110">H250</f>
        <v>853040</v>
      </c>
      <c r="I249" s="18">
        <f t="shared" si="110"/>
        <v>0</v>
      </c>
      <c r="J249" s="18">
        <f t="shared" si="110"/>
        <v>0</v>
      </c>
      <c r="K249" s="18">
        <f t="shared" si="110"/>
        <v>0</v>
      </c>
      <c r="L249" s="18">
        <f t="shared" si="110"/>
        <v>0</v>
      </c>
      <c r="M249" s="18">
        <f t="shared" si="110"/>
        <v>816004</v>
      </c>
      <c r="N249" s="18">
        <f t="shared" si="100"/>
        <v>-89864</v>
      </c>
      <c r="O249" s="19">
        <f t="shared" si="103"/>
        <v>0.90079790874608667</v>
      </c>
      <c r="P249" s="18">
        <f t="shared" si="101"/>
        <v>-37036</v>
      </c>
      <c r="Q249" s="19">
        <f t="shared" si="102"/>
        <v>0.95658351308262213</v>
      </c>
      <c r="R249" s="20"/>
    </row>
    <row r="250" spans="1:19" ht="35.25" customHeight="1" x14ac:dyDescent="0.25">
      <c r="A250" s="56" t="s">
        <v>169</v>
      </c>
      <c r="B250" s="57"/>
      <c r="C250" s="57"/>
      <c r="D250" s="57"/>
      <c r="E250" s="57"/>
      <c r="F250" s="58"/>
      <c r="G250" s="7">
        <v>905868</v>
      </c>
      <c r="H250" s="7">
        <v>853040</v>
      </c>
      <c r="I250" s="7"/>
      <c r="J250" s="7"/>
      <c r="K250" s="7"/>
      <c r="L250" s="7"/>
      <c r="M250" s="7">
        <v>816004</v>
      </c>
      <c r="N250" s="7">
        <f t="shared" si="100"/>
        <v>-89864</v>
      </c>
      <c r="O250" s="16">
        <f t="shared" si="103"/>
        <v>0.90079790874608667</v>
      </c>
      <c r="P250" s="7">
        <f t="shared" si="101"/>
        <v>-37036</v>
      </c>
      <c r="Q250" s="16">
        <f t="shared" si="102"/>
        <v>0.95658351308262213</v>
      </c>
      <c r="R250" s="27" t="s">
        <v>18</v>
      </c>
    </row>
    <row r="251" spans="1:19" ht="40.5" customHeight="1" x14ac:dyDescent="0.25">
      <c r="A251" s="59" t="s">
        <v>216</v>
      </c>
      <c r="B251" s="60"/>
      <c r="C251" s="60"/>
      <c r="D251" s="60"/>
      <c r="E251" s="60"/>
      <c r="F251" s="61"/>
      <c r="G251" s="18">
        <f>G252</f>
        <v>36623430.299999997</v>
      </c>
      <c r="H251" s="18">
        <f t="shared" ref="H251:M251" si="111">H252</f>
        <v>38052708.560000002</v>
      </c>
      <c r="I251" s="18">
        <f t="shared" si="111"/>
        <v>0</v>
      </c>
      <c r="J251" s="18">
        <f t="shared" si="111"/>
        <v>0</v>
      </c>
      <c r="K251" s="18">
        <f t="shared" si="111"/>
        <v>0</v>
      </c>
      <c r="L251" s="18">
        <f t="shared" si="111"/>
        <v>0</v>
      </c>
      <c r="M251" s="18">
        <f t="shared" si="111"/>
        <v>37878495.229999997</v>
      </c>
      <c r="N251" s="18">
        <f t="shared" si="100"/>
        <v>1255064.9299999997</v>
      </c>
      <c r="O251" s="19">
        <f t="shared" si="103"/>
        <v>1.0342694531811785</v>
      </c>
      <c r="P251" s="18">
        <f t="shared" si="101"/>
        <v>-174213.33000000566</v>
      </c>
      <c r="Q251" s="19">
        <f t="shared" si="102"/>
        <v>0.99542178897133393</v>
      </c>
      <c r="R251" s="20"/>
    </row>
    <row r="252" spans="1:19" x14ac:dyDescent="0.25">
      <c r="A252" s="56" t="s">
        <v>170</v>
      </c>
      <c r="B252" s="57"/>
      <c r="C252" s="57"/>
      <c r="D252" s="57"/>
      <c r="E252" s="57"/>
      <c r="F252" s="58"/>
      <c r="G252" s="7">
        <v>36623430.299999997</v>
      </c>
      <c r="H252" s="7">
        <v>38052708.560000002</v>
      </c>
      <c r="I252" s="7"/>
      <c r="J252" s="7"/>
      <c r="K252" s="7"/>
      <c r="L252" s="7"/>
      <c r="M252" s="7">
        <v>37878495.229999997</v>
      </c>
      <c r="N252" s="7">
        <f t="shared" si="100"/>
        <v>1255064.9299999997</v>
      </c>
      <c r="O252" s="16">
        <f t="shared" si="103"/>
        <v>1.0342694531811785</v>
      </c>
      <c r="P252" s="7">
        <f t="shared" si="101"/>
        <v>-174213.33000000566</v>
      </c>
      <c r="Q252" s="16">
        <f t="shared" si="102"/>
        <v>0.99542178897133393</v>
      </c>
      <c r="R252" s="33"/>
      <c r="S252" s="35"/>
    </row>
    <row r="253" spans="1:19" ht="49.5" customHeight="1" x14ac:dyDescent="0.25">
      <c r="A253" s="63" t="s">
        <v>56</v>
      </c>
      <c r="B253" s="64"/>
      <c r="C253" s="64"/>
      <c r="D253" s="64"/>
      <c r="E253" s="64"/>
      <c r="F253" s="65"/>
      <c r="G253" s="8">
        <f>G254+G257</f>
        <v>336748380</v>
      </c>
      <c r="H253" s="8">
        <v>179512746.37</v>
      </c>
      <c r="I253" s="8">
        <f t="shared" ref="I253" si="112">I254+I257</f>
        <v>0</v>
      </c>
      <c r="J253" s="8">
        <f t="shared" ref="J253" si="113">J254+J257</f>
        <v>61850789.689999998</v>
      </c>
      <c r="K253" s="8">
        <f t="shared" ref="K253" si="114">K254+K257</f>
        <v>61850689.5</v>
      </c>
      <c r="L253" s="8">
        <f t="shared" ref="L253" si="115">L254+L257</f>
        <v>0</v>
      </c>
      <c r="M253" s="40">
        <f>M254+M257</f>
        <v>132567650.34999999</v>
      </c>
      <c r="N253" s="8">
        <f t="shared" si="100"/>
        <v>-204180729.65000001</v>
      </c>
      <c r="O253" s="9">
        <f t="shared" si="103"/>
        <v>0.39366974935410232</v>
      </c>
      <c r="P253" s="8">
        <f t="shared" si="101"/>
        <v>-46945096.020000011</v>
      </c>
      <c r="Q253" s="9">
        <f t="shared" si="102"/>
        <v>0.73848600186172952</v>
      </c>
      <c r="R253" s="26"/>
    </row>
    <row r="254" spans="1:19" ht="39.75" customHeight="1" x14ac:dyDescent="0.25">
      <c r="A254" s="59" t="s">
        <v>217</v>
      </c>
      <c r="B254" s="60"/>
      <c r="C254" s="60"/>
      <c r="D254" s="60"/>
      <c r="E254" s="60"/>
      <c r="F254" s="61"/>
      <c r="G254" s="18">
        <f>G255+G256</f>
        <v>336748380</v>
      </c>
      <c r="H254" s="18">
        <v>63174469.689999998</v>
      </c>
      <c r="I254" s="18">
        <f t="shared" ref="I254:M254" si="116">I255+I256</f>
        <v>0</v>
      </c>
      <c r="J254" s="18">
        <f t="shared" si="116"/>
        <v>61850789.689999998</v>
      </c>
      <c r="K254" s="18">
        <f t="shared" si="116"/>
        <v>61850689.5</v>
      </c>
      <c r="L254" s="18">
        <f t="shared" si="116"/>
        <v>0</v>
      </c>
      <c r="M254" s="18">
        <f t="shared" si="116"/>
        <v>63134591.990000002</v>
      </c>
      <c r="N254" s="18">
        <f t="shared" si="100"/>
        <v>-273613788.00999999</v>
      </c>
      <c r="O254" s="19">
        <f t="shared" si="103"/>
        <v>0.18748298652542889</v>
      </c>
      <c r="P254" s="18">
        <f t="shared" si="101"/>
        <v>-39877.69999999553</v>
      </c>
      <c r="Q254" s="19">
        <f t="shared" si="102"/>
        <v>0.99936876874161862</v>
      </c>
      <c r="R254" s="20"/>
    </row>
    <row r="255" spans="1:19" ht="43.5" customHeight="1" x14ac:dyDescent="0.25">
      <c r="A255" s="56" t="s">
        <v>171</v>
      </c>
      <c r="B255" s="57"/>
      <c r="C255" s="57"/>
      <c r="D255" s="57"/>
      <c r="E255" s="57"/>
      <c r="F255" s="58"/>
      <c r="G255" s="7">
        <v>256673701</v>
      </c>
      <c r="H255" s="7">
        <v>1323680</v>
      </c>
      <c r="I255" s="7"/>
      <c r="J255" s="7"/>
      <c r="K255" s="7"/>
      <c r="L255" s="7"/>
      <c r="M255" s="7">
        <v>1283902.49</v>
      </c>
      <c r="N255" s="7">
        <f t="shared" si="100"/>
        <v>-255389798.50999999</v>
      </c>
      <c r="O255" s="16">
        <f>M255/G255</f>
        <v>5.0020804040223814E-3</v>
      </c>
      <c r="P255" s="7">
        <f t="shared" si="101"/>
        <v>-39777.510000000009</v>
      </c>
      <c r="Q255" s="16">
        <f t="shared" si="102"/>
        <v>0.96994930043515049</v>
      </c>
      <c r="R255" s="33" t="s">
        <v>286</v>
      </c>
    </row>
    <row r="256" spans="1:19" ht="43.5" customHeight="1" x14ac:dyDescent="0.25">
      <c r="A256" s="56" t="s">
        <v>172</v>
      </c>
      <c r="B256" s="57"/>
      <c r="C256" s="57"/>
      <c r="D256" s="57"/>
      <c r="E256" s="57"/>
      <c r="F256" s="58"/>
      <c r="G256" s="7">
        <v>80074679</v>
      </c>
      <c r="H256" s="7">
        <v>61850789.689999998</v>
      </c>
      <c r="I256" s="7"/>
      <c r="J256" s="7">
        <v>61850789.689999998</v>
      </c>
      <c r="K256" s="7">
        <v>61850689.5</v>
      </c>
      <c r="L256" s="7"/>
      <c r="M256" s="7">
        <v>61850689.5</v>
      </c>
      <c r="N256" s="7">
        <f t="shared" si="100"/>
        <v>-18223989.5</v>
      </c>
      <c r="O256" s="16">
        <f t="shared" si="103"/>
        <v>0.77241258126055057</v>
      </c>
      <c r="P256" s="7">
        <f t="shared" si="101"/>
        <v>-100.18999999761581</v>
      </c>
      <c r="Q256" s="16">
        <f t="shared" si="102"/>
        <v>0.99999838013385922</v>
      </c>
      <c r="R256" s="33" t="s">
        <v>18</v>
      </c>
    </row>
    <row r="257" spans="1:18" ht="42" customHeight="1" x14ac:dyDescent="0.25">
      <c r="A257" s="59" t="s">
        <v>57</v>
      </c>
      <c r="B257" s="60"/>
      <c r="C257" s="60"/>
      <c r="D257" s="60"/>
      <c r="E257" s="60"/>
      <c r="F257" s="61"/>
      <c r="G257" s="18">
        <f>G258+G259+G260</f>
        <v>0</v>
      </c>
      <c r="H257" s="18">
        <v>116338276.68000001</v>
      </c>
      <c r="I257" s="18">
        <f t="shared" ref="I257:M257" si="117">I258+I259+I260</f>
        <v>0</v>
      </c>
      <c r="J257" s="18">
        <f t="shared" si="117"/>
        <v>0</v>
      </c>
      <c r="K257" s="18">
        <f t="shared" si="117"/>
        <v>0</v>
      </c>
      <c r="L257" s="18">
        <f t="shared" si="117"/>
        <v>0</v>
      </c>
      <c r="M257" s="18">
        <f t="shared" si="117"/>
        <v>69433058.359999999</v>
      </c>
      <c r="N257" s="18">
        <f t="shared" si="100"/>
        <v>69433058.359999999</v>
      </c>
      <c r="O257" s="45" t="s">
        <v>13</v>
      </c>
      <c r="P257" s="18">
        <f t="shared" si="101"/>
        <v>-46905218.320000008</v>
      </c>
      <c r="Q257" s="19">
        <f t="shared" si="102"/>
        <v>0.59682041320744783</v>
      </c>
      <c r="R257" s="20"/>
    </row>
    <row r="258" spans="1:18" ht="45.75" customHeight="1" x14ac:dyDescent="0.25">
      <c r="A258" s="56" t="s">
        <v>173</v>
      </c>
      <c r="B258" s="57"/>
      <c r="C258" s="57"/>
      <c r="D258" s="57"/>
      <c r="E258" s="57"/>
      <c r="F258" s="58"/>
      <c r="G258" s="7">
        <v>0</v>
      </c>
      <c r="H258" s="7">
        <v>8065229.6799999997</v>
      </c>
      <c r="I258" s="7"/>
      <c r="J258" s="7"/>
      <c r="K258" s="7"/>
      <c r="L258" s="7"/>
      <c r="M258" s="7">
        <v>2404018.34</v>
      </c>
      <c r="N258" s="7">
        <f t="shared" si="100"/>
        <v>2404018.34</v>
      </c>
      <c r="O258" s="46" t="s">
        <v>13</v>
      </c>
      <c r="P258" s="7">
        <f t="shared" si="101"/>
        <v>-5661211.3399999999</v>
      </c>
      <c r="Q258" s="16">
        <f t="shared" si="102"/>
        <v>0.29807190066284633</v>
      </c>
      <c r="R258" s="33" t="s">
        <v>332</v>
      </c>
    </row>
    <row r="259" spans="1:18" ht="48" customHeight="1" x14ac:dyDescent="0.25">
      <c r="A259" s="56" t="s">
        <v>272</v>
      </c>
      <c r="B259" s="57"/>
      <c r="C259" s="57"/>
      <c r="D259" s="57"/>
      <c r="E259" s="57"/>
      <c r="F259" s="58"/>
      <c r="G259" s="7">
        <v>0</v>
      </c>
      <c r="H259" s="7">
        <v>46669847</v>
      </c>
      <c r="I259" s="7"/>
      <c r="J259" s="7"/>
      <c r="K259" s="7"/>
      <c r="L259" s="7"/>
      <c r="M259" s="7">
        <v>21117638.23</v>
      </c>
      <c r="N259" s="7">
        <f t="shared" si="100"/>
        <v>21117638.23</v>
      </c>
      <c r="O259" s="46" t="s">
        <v>13</v>
      </c>
      <c r="P259" s="7">
        <f t="shared" si="101"/>
        <v>-25552208.77</v>
      </c>
      <c r="Q259" s="16">
        <f t="shared" si="102"/>
        <v>0.45248998202201091</v>
      </c>
      <c r="R259" s="33" t="s">
        <v>333</v>
      </c>
    </row>
    <row r="260" spans="1:18" ht="45" x14ac:dyDescent="0.25">
      <c r="A260" s="56" t="s">
        <v>273</v>
      </c>
      <c r="B260" s="57"/>
      <c r="C260" s="57"/>
      <c r="D260" s="57"/>
      <c r="E260" s="57"/>
      <c r="F260" s="58"/>
      <c r="G260" s="7">
        <v>0</v>
      </c>
      <c r="H260" s="7">
        <v>61603200</v>
      </c>
      <c r="I260" s="7"/>
      <c r="J260" s="7"/>
      <c r="K260" s="7"/>
      <c r="L260" s="7"/>
      <c r="M260" s="7">
        <v>45911401.789999999</v>
      </c>
      <c r="N260" s="7">
        <f t="shared" si="100"/>
        <v>45911401.789999999</v>
      </c>
      <c r="O260" s="46" t="s">
        <v>13</v>
      </c>
      <c r="P260" s="7">
        <f t="shared" si="101"/>
        <v>-15691798.210000001</v>
      </c>
      <c r="Q260" s="16">
        <f t="shared" si="102"/>
        <v>0.74527624847410523</v>
      </c>
      <c r="R260" s="33" t="s">
        <v>334</v>
      </c>
    </row>
    <row r="261" spans="1:18" ht="55.5" customHeight="1" x14ac:dyDescent="0.25">
      <c r="A261" s="63" t="s">
        <v>195</v>
      </c>
      <c r="B261" s="64"/>
      <c r="C261" s="64"/>
      <c r="D261" s="64"/>
      <c r="E261" s="64"/>
      <c r="F261" s="65"/>
      <c r="G261" s="8">
        <f>G262+G264+G266+G268</f>
        <v>6125000</v>
      </c>
      <c r="H261" s="8">
        <v>8593478.120000001</v>
      </c>
      <c r="I261" s="8">
        <f t="shared" ref="I261:M261" si="118">I262+I264+I266+I268</f>
        <v>6100000</v>
      </c>
      <c r="J261" s="8">
        <f t="shared" si="118"/>
        <v>6145000</v>
      </c>
      <c r="K261" s="8">
        <f t="shared" si="118"/>
        <v>6100000</v>
      </c>
      <c r="L261" s="8">
        <f t="shared" si="118"/>
        <v>6100000</v>
      </c>
      <c r="M261" s="40">
        <f t="shared" si="118"/>
        <v>8566222.9100000001</v>
      </c>
      <c r="N261" s="8">
        <f t="shared" si="100"/>
        <v>2441222.91</v>
      </c>
      <c r="O261" s="9">
        <f t="shared" si="103"/>
        <v>1.3985670057142858</v>
      </c>
      <c r="P261" s="8">
        <f t="shared" si="101"/>
        <v>-27255.210000000894</v>
      </c>
      <c r="Q261" s="9">
        <f t="shared" si="102"/>
        <v>0.99682838431431287</v>
      </c>
      <c r="R261" s="26"/>
    </row>
    <row r="262" spans="1:18" ht="53.25" customHeight="1" x14ac:dyDescent="0.25">
      <c r="A262" s="59" t="s">
        <v>218</v>
      </c>
      <c r="B262" s="60"/>
      <c r="C262" s="60"/>
      <c r="D262" s="60"/>
      <c r="E262" s="60"/>
      <c r="F262" s="61"/>
      <c r="G262" s="18">
        <f>G263</f>
        <v>25000</v>
      </c>
      <c r="H262" s="18">
        <v>50000</v>
      </c>
      <c r="I262" s="18">
        <f t="shared" ref="I262:M262" si="119">I263</f>
        <v>50000</v>
      </c>
      <c r="J262" s="18">
        <f t="shared" si="119"/>
        <v>50000</v>
      </c>
      <c r="K262" s="18">
        <f t="shared" si="119"/>
        <v>50000</v>
      </c>
      <c r="L262" s="18">
        <f t="shared" si="119"/>
        <v>50000</v>
      </c>
      <c r="M262" s="18">
        <f t="shared" si="119"/>
        <v>50000</v>
      </c>
      <c r="N262" s="18">
        <f t="shared" si="100"/>
        <v>25000</v>
      </c>
      <c r="O262" s="19">
        <f t="shared" si="103"/>
        <v>2</v>
      </c>
      <c r="P262" s="18">
        <f t="shared" si="101"/>
        <v>0</v>
      </c>
      <c r="Q262" s="19">
        <f t="shared" si="102"/>
        <v>1</v>
      </c>
      <c r="R262" s="20"/>
    </row>
    <row r="263" spans="1:18" ht="60" x14ac:dyDescent="0.25">
      <c r="A263" s="56" t="s">
        <v>174</v>
      </c>
      <c r="B263" s="57"/>
      <c r="C263" s="57"/>
      <c r="D263" s="57"/>
      <c r="E263" s="57"/>
      <c r="F263" s="58"/>
      <c r="G263" s="7">
        <v>25000</v>
      </c>
      <c r="H263" s="7">
        <v>50000</v>
      </c>
      <c r="I263" s="7">
        <v>50000</v>
      </c>
      <c r="J263" s="7">
        <v>50000</v>
      </c>
      <c r="K263" s="7">
        <v>50000</v>
      </c>
      <c r="L263" s="7">
        <v>50000</v>
      </c>
      <c r="M263" s="7">
        <v>50000</v>
      </c>
      <c r="N263" s="7">
        <f t="shared" si="100"/>
        <v>25000</v>
      </c>
      <c r="O263" s="52">
        <f t="shared" si="103"/>
        <v>2</v>
      </c>
      <c r="P263" s="7">
        <f t="shared" si="101"/>
        <v>0</v>
      </c>
      <c r="Q263" s="16">
        <f t="shared" si="102"/>
        <v>1</v>
      </c>
      <c r="R263" s="27" t="s">
        <v>298</v>
      </c>
    </row>
    <row r="264" spans="1:18" ht="71.25" customHeight="1" x14ac:dyDescent="0.25">
      <c r="A264" s="59" t="s">
        <v>58</v>
      </c>
      <c r="B264" s="60"/>
      <c r="C264" s="60"/>
      <c r="D264" s="60"/>
      <c r="E264" s="60"/>
      <c r="F264" s="61"/>
      <c r="G264" s="18">
        <v>50000</v>
      </c>
      <c r="H264" s="18">
        <v>50000</v>
      </c>
      <c r="I264" s="18">
        <v>0</v>
      </c>
      <c r="J264" s="18">
        <v>45000</v>
      </c>
      <c r="K264" s="18">
        <v>0</v>
      </c>
      <c r="L264" s="18">
        <v>0</v>
      </c>
      <c r="M264" s="18">
        <f>M265</f>
        <v>50000</v>
      </c>
      <c r="N264" s="18">
        <f t="shared" si="100"/>
        <v>0</v>
      </c>
      <c r="O264" s="19">
        <f t="shared" si="103"/>
        <v>1</v>
      </c>
      <c r="P264" s="18">
        <f t="shared" si="101"/>
        <v>0</v>
      </c>
      <c r="Q264" s="19">
        <f t="shared" si="102"/>
        <v>1</v>
      </c>
      <c r="R264" s="20"/>
    </row>
    <row r="265" spans="1:18" ht="60.75" customHeight="1" x14ac:dyDescent="0.25">
      <c r="A265" s="56" t="s">
        <v>175</v>
      </c>
      <c r="B265" s="57"/>
      <c r="C265" s="57"/>
      <c r="D265" s="57"/>
      <c r="E265" s="57"/>
      <c r="F265" s="58"/>
      <c r="G265" s="7">
        <v>50000</v>
      </c>
      <c r="H265" s="7">
        <v>50000</v>
      </c>
      <c r="I265" s="7">
        <v>50000</v>
      </c>
      <c r="J265" s="7">
        <v>50000</v>
      </c>
      <c r="K265" s="7">
        <v>50000</v>
      </c>
      <c r="L265" s="7">
        <v>50000</v>
      </c>
      <c r="M265" s="7">
        <v>50000</v>
      </c>
      <c r="N265" s="7">
        <f t="shared" si="100"/>
        <v>0</v>
      </c>
      <c r="O265" s="16">
        <f t="shared" si="103"/>
        <v>1</v>
      </c>
      <c r="P265" s="7">
        <f t="shared" si="101"/>
        <v>0</v>
      </c>
      <c r="Q265" s="16">
        <f t="shared" si="102"/>
        <v>1</v>
      </c>
      <c r="R265" s="27"/>
    </row>
    <row r="266" spans="1:18" ht="42.75" customHeight="1" x14ac:dyDescent="0.25">
      <c r="A266" s="59" t="s">
        <v>302</v>
      </c>
      <c r="B266" s="60"/>
      <c r="C266" s="60"/>
      <c r="D266" s="60"/>
      <c r="E266" s="60"/>
      <c r="F266" s="61"/>
      <c r="G266" s="18">
        <f>G267</f>
        <v>0</v>
      </c>
      <c r="H266" s="18">
        <v>2443478.12</v>
      </c>
      <c r="I266" s="18">
        <f t="shared" ref="I266:M266" si="120">I267</f>
        <v>0</v>
      </c>
      <c r="J266" s="18">
        <f t="shared" si="120"/>
        <v>0</v>
      </c>
      <c r="K266" s="18">
        <f t="shared" si="120"/>
        <v>0</v>
      </c>
      <c r="L266" s="18">
        <f t="shared" si="120"/>
        <v>0</v>
      </c>
      <c r="M266" s="18">
        <f t="shared" si="120"/>
        <v>2416222.91</v>
      </c>
      <c r="N266" s="18">
        <f t="shared" si="100"/>
        <v>2416222.91</v>
      </c>
      <c r="O266" s="45" t="s">
        <v>13</v>
      </c>
      <c r="P266" s="18">
        <f t="shared" si="101"/>
        <v>-27255.209999999963</v>
      </c>
      <c r="Q266" s="19">
        <f t="shared" si="102"/>
        <v>0.98884573191922009</v>
      </c>
      <c r="R266" s="20"/>
    </row>
    <row r="267" spans="1:18" ht="81.75" customHeight="1" x14ac:dyDescent="0.25">
      <c r="A267" s="56" t="s">
        <v>303</v>
      </c>
      <c r="B267" s="57"/>
      <c r="C267" s="57"/>
      <c r="D267" s="57"/>
      <c r="E267" s="57"/>
      <c r="F267" s="58"/>
      <c r="G267" s="7">
        <v>0</v>
      </c>
      <c r="H267" s="7">
        <v>2443478.12</v>
      </c>
      <c r="I267" s="7"/>
      <c r="J267" s="7"/>
      <c r="K267" s="7"/>
      <c r="L267" s="7"/>
      <c r="M267" s="7">
        <v>2416222.91</v>
      </c>
      <c r="N267" s="7">
        <f t="shared" si="100"/>
        <v>2416222.91</v>
      </c>
      <c r="O267" s="53" t="s">
        <v>13</v>
      </c>
      <c r="P267" s="7">
        <f t="shared" si="101"/>
        <v>-27255.209999999963</v>
      </c>
      <c r="Q267" s="16">
        <f t="shared" si="102"/>
        <v>0.98884573191922009</v>
      </c>
      <c r="R267" s="27" t="s">
        <v>299</v>
      </c>
    </row>
    <row r="268" spans="1:18" ht="42.75" customHeight="1" x14ac:dyDescent="0.25">
      <c r="A268" s="59" t="s">
        <v>274</v>
      </c>
      <c r="B268" s="60"/>
      <c r="C268" s="60"/>
      <c r="D268" s="60"/>
      <c r="E268" s="60"/>
      <c r="F268" s="61"/>
      <c r="G268" s="18">
        <f>G269</f>
        <v>6050000</v>
      </c>
      <c r="H268" s="18">
        <v>6050000</v>
      </c>
      <c r="I268" s="18">
        <f t="shared" ref="I268:M268" si="121">I269</f>
        <v>6050000</v>
      </c>
      <c r="J268" s="18">
        <f t="shared" si="121"/>
        <v>6050000</v>
      </c>
      <c r="K268" s="18">
        <f t="shared" si="121"/>
        <v>6050000</v>
      </c>
      <c r="L268" s="18">
        <f t="shared" si="121"/>
        <v>6050000</v>
      </c>
      <c r="M268" s="18">
        <f t="shared" si="121"/>
        <v>6050000</v>
      </c>
      <c r="N268" s="18">
        <f t="shared" si="100"/>
        <v>0</v>
      </c>
      <c r="O268" s="19">
        <f t="shared" si="103"/>
        <v>1</v>
      </c>
      <c r="P268" s="18">
        <f t="shared" si="101"/>
        <v>0</v>
      </c>
      <c r="Q268" s="19">
        <f t="shared" si="102"/>
        <v>1</v>
      </c>
      <c r="R268" s="20"/>
    </row>
    <row r="269" spans="1:18" ht="68.25" customHeight="1" x14ac:dyDescent="0.25">
      <c r="A269" s="56" t="s">
        <v>275</v>
      </c>
      <c r="B269" s="57"/>
      <c r="C269" s="57"/>
      <c r="D269" s="57"/>
      <c r="E269" s="57"/>
      <c r="F269" s="58"/>
      <c r="G269" s="7">
        <v>6050000</v>
      </c>
      <c r="H269" s="7">
        <v>6050000</v>
      </c>
      <c r="I269" s="7">
        <v>6050000</v>
      </c>
      <c r="J269" s="7">
        <v>6050000</v>
      </c>
      <c r="K269" s="7">
        <v>6050000</v>
      </c>
      <c r="L269" s="7">
        <v>6050000</v>
      </c>
      <c r="M269" s="7">
        <v>6050000</v>
      </c>
      <c r="N269" s="7">
        <f t="shared" si="100"/>
        <v>0</v>
      </c>
      <c r="O269" s="16">
        <f t="shared" si="103"/>
        <v>1</v>
      </c>
      <c r="P269" s="7">
        <f t="shared" si="101"/>
        <v>0</v>
      </c>
      <c r="Q269" s="16">
        <f t="shared" si="102"/>
        <v>1</v>
      </c>
      <c r="R269" s="27"/>
    </row>
    <row r="270" spans="1:18" ht="33" customHeight="1" x14ac:dyDescent="0.25">
      <c r="A270" s="63" t="s">
        <v>196</v>
      </c>
      <c r="B270" s="64"/>
      <c r="C270" s="64"/>
      <c r="D270" s="64"/>
      <c r="E270" s="64"/>
      <c r="F270" s="65"/>
      <c r="G270" s="8">
        <f>G271</f>
        <v>455199.64</v>
      </c>
      <c r="H270" s="8">
        <v>442933.37</v>
      </c>
      <c r="I270" s="8">
        <f t="shared" ref="I270:M270" si="122">I271</f>
        <v>0</v>
      </c>
      <c r="J270" s="8">
        <f t="shared" si="122"/>
        <v>461477</v>
      </c>
      <c r="K270" s="8">
        <f t="shared" si="122"/>
        <v>0</v>
      </c>
      <c r="L270" s="8">
        <f t="shared" si="122"/>
        <v>0</v>
      </c>
      <c r="M270" s="40">
        <f t="shared" si="122"/>
        <v>356268</v>
      </c>
      <c r="N270" s="8">
        <f t="shared" si="100"/>
        <v>-98931.640000000014</v>
      </c>
      <c r="O270" s="9">
        <f t="shared" si="103"/>
        <v>0.7826631848830109</v>
      </c>
      <c r="P270" s="8">
        <f t="shared" si="101"/>
        <v>-86665.37</v>
      </c>
      <c r="Q270" s="9">
        <f t="shared" si="102"/>
        <v>0.80433768176012566</v>
      </c>
      <c r="R270" s="26"/>
    </row>
    <row r="271" spans="1:18" ht="44.25" customHeight="1" x14ac:dyDescent="0.25">
      <c r="A271" s="59" t="s">
        <v>59</v>
      </c>
      <c r="B271" s="60"/>
      <c r="C271" s="60"/>
      <c r="D271" s="60"/>
      <c r="E271" s="60"/>
      <c r="F271" s="61"/>
      <c r="G271" s="18">
        <f>G272</f>
        <v>455199.64</v>
      </c>
      <c r="H271" s="18">
        <v>442933.37</v>
      </c>
      <c r="I271" s="18">
        <v>0</v>
      </c>
      <c r="J271" s="18">
        <v>461477</v>
      </c>
      <c r="K271" s="18">
        <v>0</v>
      </c>
      <c r="L271" s="18">
        <v>0</v>
      </c>
      <c r="M271" s="18">
        <f>M272</f>
        <v>356268</v>
      </c>
      <c r="N271" s="18">
        <f t="shared" si="100"/>
        <v>-98931.640000000014</v>
      </c>
      <c r="O271" s="19">
        <f t="shared" si="103"/>
        <v>0.7826631848830109</v>
      </c>
      <c r="P271" s="18">
        <f t="shared" si="101"/>
        <v>-86665.37</v>
      </c>
      <c r="Q271" s="19">
        <f t="shared" si="102"/>
        <v>0.80433768176012566</v>
      </c>
      <c r="R271" s="20"/>
    </row>
    <row r="272" spans="1:18" ht="50.25" customHeight="1" x14ac:dyDescent="0.25">
      <c r="A272" s="56" t="s">
        <v>219</v>
      </c>
      <c r="B272" s="57"/>
      <c r="C272" s="57"/>
      <c r="D272" s="57"/>
      <c r="E272" s="57"/>
      <c r="F272" s="58"/>
      <c r="G272" s="7">
        <v>455199.64</v>
      </c>
      <c r="H272" s="7">
        <v>442933.37</v>
      </c>
      <c r="I272" s="7">
        <v>442933.37</v>
      </c>
      <c r="J272" s="7">
        <v>442933.37</v>
      </c>
      <c r="K272" s="7">
        <v>442933.37</v>
      </c>
      <c r="L272" s="7">
        <v>442933.37</v>
      </c>
      <c r="M272" s="7">
        <v>356268</v>
      </c>
      <c r="N272" s="7">
        <f t="shared" si="100"/>
        <v>-98931.640000000014</v>
      </c>
      <c r="O272" s="16">
        <f>M272/G272</f>
        <v>0.7826631848830109</v>
      </c>
      <c r="P272" s="7">
        <f t="shared" si="101"/>
        <v>-86665.37</v>
      </c>
      <c r="Q272" s="16">
        <f t="shared" si="102"/>
        <v>0.80433768176012566</v>
      </c>
      <c r="R272" s="14" t="s">
        <v>335</v>
      </c>
    </row>
    <row r="273" spans="7:18" x14ac:dyDescent="0.25">
      <c r="R273" s="28"/>
    </row>
    <row r="274" spans="7:18" x14ac:dyDescent="0.25">
      <c r="G274" s="38"/>
      <c r="H274" s="38"/>
      <c r="I274" s="38"/>
      <c r="J274" s="38"/>
      <c r="K274" s="38"/>
      <c r="L274" s="38"/>
      <c r="M274" s="38"/>
      <c r="R274" s="28"/>
    </row>
    <row r="275" spans="7:18" x14ac:dyDescent="0.25">
      <c r="G275" s="38"/>
      <c r="H275" s="38"/>
      <c r="I275" s="38"/>
      <c r="J275" s="38"/>
      <c r="K275" s="38"/>
      <c r="L275" s="38"/>
      <c r="M275" s="38"/>
      <c r="R275" s="28"/>
    </row>
    <row r="277" spans="7:18" x14ac:dyDescent="0.25">
      <c r="G277" s="43"/>
      <c r="H277" s="43"/>
      <c r="I277" s="43"/>
      <c r="J277" s="43"/>
      <c r="K277" s="43"/>
      <c r="L277" s="43"/>
      <c r="M277" s="43"/>
    </row>
    <row r="278" spans="7:18" x14ac:dyDescent="0.25">
      <c r="G278" s="38"/>
      <c r="H278" s="38"/>
      <c r="I278" s="38"/>
      <c r="J278" s="38"/>
      <c r="K278" s="38"/>
      <c r="L278" s="38"/>
      <c r="M278" s="38"/>
    </row>
  </sheetData>
  <autoFilter ref="A6:R272">
    <filterColumn colId="0" showButton="0"/>
    <filterColumn colId="1" showButton="0"/>
    <filterColumn colId="2" showButton="0"/>
    <filterColumn colId="3" showButton="0"/>
    <filterColumn colId="4" showButton="0"/>
  </autoFilter>
  <mergeCells count="275">
    <mergeCell ref="A269:F269"/>
    <mergeCell ref="A256:F256"/>
    <mergeCell ref="A259:F259"/>
    <mergeCell ref="A268:F268"/>
    <mergeCell ref="A75:F75"/>
    <mergeCell ref="A76:F76"/>
    <mergeCell ref="A101:F101"/>
    <mergeCell ref="A102:F102"/>
    <mergeCell ref="A119:F119"/>
    <mergeCell ref="A111:F111"/>
    <mergeCell ref="A138:F138"/>
    <mergeCell ref="A137:F137"/>
    <mergeCell ref="A160:F160"/>
    <mergeCell ref="A161:F161"/>
    <mergeCell ref="A163:F163"/>
    <mergeCell ref="A164:F164"/>
    <mergeCell ref="A188:F188"/>
    <mergeCell ref="A190:F190"/>
    <mergeCell ref="A194:F194"/>
    <mergeCell ref="A193:F193"/>
    <mergeCell ref="A195:F195"/>
    <mergeCell ref="A168:F168"/>
    <mergeCell ref="A169:F169"/>
    <mergeCell ref="A170:F170"/>
    <mergeCell ref="A58:F58"/>
    <mergeCell ref="A51:F51"/>
    <mergeCell ref="A65:F65"/>
    <mergeCell ref="A67:F67"/>
    <mergeCell ref="A91:F91"/>
    <mergeCell ref="A73:F73"/>
    <mergeCell ref="A68:F68"/>
    <mergeCell ref="A133:F133"/>
    <mergeCell ref="A136:F136"/>
    <mergeCell ref="A135:F135"/>
    <mergeCell ref="A93:F93"/>
    <mergeCell ref="A100:F100"/>
    <mergeCell ref="A105:F105"/>
    <mergeCell ref="A110:F110"/>
    <mergeCell ref="A125:F125"/>
    <mergeCell ref="A99:F99"/>
    <mergeCell ref="A60:F60"/>
    <mergeCell ref="A62:F62"/>
    <mergeCell ref="A52:F52"/>
    <mergeCell ref="A53:F53"/>
    <mergeCell ref="A54:F54"/>
    <mergeCell ref="A55:F55"/>
    <mergeCell ref="A127:F127"/>
    <mergeCell ref="A109:F109"/>
    <mergeCell ref="A33:F33"/>
    <mergeCell ref="A35:F35"/>
    <mergeCell ref="A40:F40"/>
    <mergeCell ref="A41:F41"/>
    <mergeCell ref="A42:F42"/>
    <mergeCell ref="A44:F44"/>
    <mergeCell ref="A45:F45"/>
    <mergeCell ref="A47:F47"/>
    <mergeCell ref="A48:F48"/>
    <mergeCell ref="A49:F49"/>
    <mergeCell ref="A11:F11"/>
    <mergeCell ref="A13:F13"/>
    <mergeCell ref="A77:F77"/>
    <mergeCell ref="A89:F89"/>
    <mergeCell ref="A56:F56"/>
    <mergeCell ref="A90:F90"/>
    <mergeCell ref="A15:F15"/>
    <mergeCell ref="A14:F14"/>
    <mergeCell ref="A12:F12"/>
    <mergeCell ref="A78:F78"/>
    <mergeCell ref="A80:F80"/>
    <mergeCell ref="A82:F82"/>
    <mergeCell ref="A84:F84"/>
    <mergeCell ref="A87:F87"/>
    <mergeCell ref="A69:F69"/>
    <mergeCell ref="A70:F70"/>
    <mergeCell ref="A18:F18"/>
    <mergeCell ref="A22:F22"/>
    <mergeCell ref="A23:F23"/>
    <mergeCell ref="A24:F24"/>
    <mergeCell ref="A27:F27"/>
    <mergeCell ref="A28:F28"/>
    <mergeCell ref="A29:F29"/>
    <mergeCell ref="A31:F31"/>
    <mergeCell ref="A16:F16"/>
    <mergeCell ref="A71:F71"/>
    <mergeCell ref="A72:F72"/>
    <mergeCell ref="A74:F74"/>
    <mergeCell ref="A81:F81"/>
    <mergeCell ref="A83:F83"/>
    <mergeCell ref="A85:F85"/>
    <mergeCell ref="A3:F5"/>
    <mergeCell ref="A6:F6"/>
    <mergeCell ref="A7:F7"/>
    <mergeCell ref="A8:F8"/>
    <mergeCell ref="A9:F9"/>
    <mergeCell ref="A10:F10"/>
    <mergeCell ref="A59:F59"/>
    <mergeCell ref="A61:F61"/>
    <mergeCell ref="A63:F63"/>
    <mergeCell ref="A26:F26"/>
    <mergeCell ref="A30:F30"/>
    <mergeCell ref="A32:F32"/>
    <mergeCell ref="A34:F34"/>
    <mergeCell ref="A37:F37"/>
    <mergeCell ref="A64:F64"/>
    <mergeCell ref="A66:F66"/>
    <mergeCell ref="A103:F103"/>
    <mergeCell ref="A132:F132"/>
    <mergeCell ref="A94:F94"/>
    <mergeCell ref="A131:F131"/>
    <mergeCell ref="A129:F129"/>
    <mergeCell ref="A126:F126"/>
    <mergeCell ref="A128:F128"/>
    <mergeCell ref="A130:F130"/>
    <mergeCell ref="A114:F114"/>
    <mergeCell ref="A122:F122"/>
    <mergeCell ref="A123:F123"/>
    <mergeCell ref="A115:F115"/>
    <mergeCell ref="A121:F121"/>
    <mergeCell ref="A158:F158"/>
    <mergeCell ref="A159:F159"/>
    <mergeCell ref="A162:F162"/>
    <mergeCell ref="A204:F204"/>
    <mergeCell ref="A207:F207"/>
    <mergeCell ref="A202:F202"/>
    <mergeCell ref="A221:F221"/>
    <mergeCell ref="A192:F192"/>
    <mergeCell ref="A156:F156"/>
    <mergeCell ref="A217:F217"/>
    <mergeCell ref="A165:F165"/>
    <mergeCell ref="A187:F187"/>
    <mergeCell ref="A203:F203"/>
    <mergeCell ref="A198:F198"/>
    <mergeCell ref="A200:F200"/>
    <mergeCell ref="A196:F196"/>
    <mergeCell ref="A206:F206"/>
    <mergeCell ref="A183:F183"/>
    <mergeCell ref="A184:F184"/>
    <mergeCell ref="A199:F199"/>
    <mergeCell ref="A173:F173"/>
    <mergeCell ref="A174:F174"/>
    <mergeCell ref="A175:F175"/>
    <mergeCell ref="A176:F176"/>
    <mergeCell ref="A17:F17"/>
    <mergeCell ref="A79:F79"/>
    <mergeCell ref="A20:F20"/>
    <mergeCell ref="A86:F86"/>
    <mergeCell ref="A208:F208"/>
    <mergeCell ref="A219:F219"/>
    <mergeCell ref="A220:F220"/>
    <mergeCell ref="A25:F25"/>
    <mergeCell ref="A38:F38"/>
    <mergeCell ref="A19:F19"/>
    <mergeCell ref="A21:F21"/>
    <mergeCell ref="A39:F39"/>
    <mergeCell ref="A43:F43"/>
    <mergeCell ref="A46:F46"/>
    <mergeCell ref="A57:F57"/>
    <mergeCell ref="A140:F140"/>
    <mergeCell ref="A141:F141"/>
    <mergeCell ref="A142:F142"/>
    <mergeCell ref="A143:F143"/>
    <mergeCell ref="A144:F144"/>
    <mergeCell ref="A145:F145"/>
    <mergeCell ref="A146:F146"/>
    <mergeCell ref="A147:F147"/>
    <mergeCell ref="A50:F50"/>
    <mergeCell ref="A271:F271"/>
    <mergeCell ref="A95:F95"/>
    <mergeCell ref="A96:F96"/>
    <mergeCell ref="A98:F98"/>
    <mergeCell ref="A97:F97"/>
    <mergeCell ref="A104:F104"/>
    <mergeCell ref="A106:F106"/>
    <mergeCell ref="A107:F107"/>
    <mergeCell ref="A108:F108"/>
    <mergeCell ref="A112:F112"/>
    <mergeCell ref="A113:F113"/>
    <mergeCell ref="A116:F116"/>
    <mergeCell ref="A117:F117"/>
    <mergeCell ref="A118:F118"/>
    <mergeCell ref="A120:F120"/>
    <mergeCell ref="A124:F124"/>
    <mergeCell ref="A151:F151"/>
    <mergeCell ref="A150:F150"/>
    <mergeCell ref="A153:F153"/>
    <mergeCell ref="A152:F152"/>
    <mergeCell ref="A155:F155"/>
    <mergeCell ref="A231:F231"/>
    <mergeCell ref="A149:F149"/>
    <mergeCell ref="A189:F189"/>
    <mergeCell ref="A267:F267"/>
    <mergeCell ref="A253:F253"/>
    <mergeCell ref="A258:F258"/>
    <mergeCell ref="A260:F260"/>
    <mergeCell ref="A261:F261"/>
    <mergeCell ref="A262:F262"/>
    <mergeCell ref="A246:F246"/>
    <mergeCell ref="A252:F252"/>
    <mergeCell ref="A249:F249"/>
    <mergeCell ref="A251:F251"/>
    <mergeCell ref="A254:F254"/>
    <mergeCell ref="A264:F264"/>
    <mergeCell ref="A255:F255"/>
    <mergeCell ref="A1:R1"/>
    <mergeCell ref="H3:H5"/>
    <mergeCell ref="M3:M5"/>
    <mergeCell ref="N3:O4"/>
    <mergeCell ref="R3:R5"/>
    <mergeCell ref="G3:G5"/>
    <mergeCell ref="P3:Q4"/>
    <mergeCell ref="A237:F237"/>
    <mergeCell ref="A239:F239"/>
    <mergeCell ref="A238:F238"/>
    <mergeCell ref="A92:F92"/>
    <mergeCell ref="A148:F148"/>
    <mergeCell ref="A186:F186"/>
    <mergeCell ref="A191:F191"/>
    <mergeCell ref="A227:F227"/>
    <mergeCell ref="A218:F218"/>
    <mergeCell ref="A222:F222"/>
    <mergeCell ref="A225:F225"/>
    <mergeCell ref="A228:F228"/>
    <mergeCell ref="A197:F197"/>
    <mergeCell ref="A36:F36"/>
    <mergeCell ref="A201:F201"/>
    <mergeCell ref="A134:F134"/>
    <mergeCell ref="A171:F171"/>
    <mergeCell ref="A88:F88"/>
    <mergeCell ref="A226:F226"/>
    <mergeCell ref="A230:F230"/>
    <mergeCell ref="A166:F166"/>
    <mergeCell ref="A234:F234"/>
    <mergeCell ref="A235:F235"/>
    <mergeCell ref="A233:F233"/>
    <mergeCell ref="A167:F167"/>
    <mergeCell ref="A157:F157"/>
    <mergeCell ref="A209:F209"/>
    <mergeCell ref="A210:F210"/>
    <mergeCell ref="A211:F211"/>
    <mergeCell ref="A185:F185"/>
    <mergeCell ref="A172:F172"/>
    <mergeCell ref="A182:F182"/>
    <mergeCell ref="A205:F205"/>
    <mergeCell ref="A232:F232"/>
    <mergeCell ref="A216:F216"/>
    <mergeCell ref="A224:F224"/>
    <mergeCell ref="A212:F212"/>
    <mergeCell ref="A213:F213"/>
    <mergeCell ref="A214:F214"/>
    <mergeCell ref="A215:F215"/>
    <mergeCell ref="A229:F229"/>
    <mergeCell ref="A177:F177"/>
    <mergeCell ref="A178:F178"/>
    <mergeCell ref="A179:F179"/>
    <mergeCell ref="A180:F180"/>
    <mergeCell ref="A181:F181"/>
    <mergeCell ref="A272:F272"/>
    <mergeCell ref="A266:F266"/>
    <mergeCell ref="A257:F257"/>
    <mergeCell ref="A139:F139"/>
    <mergeCell ref="A154:F154"/>
    <mergeCell ref="A270:F270"/>
    <mergeCell ref="A241:F241"/>
    <mergeCell ref="A240:F240"/>
    <mergeCell ref="A245:F245"/>
    <mergeCell ref="A248:F248"/>
    <mergeCell ref="A250:F250"/>
    <mergeCell ref="A247:F247"/>
    <mergeCell ref="A236:F236"/>
    <mergeCell ref="A223:F223"/>
    <mergeCell ref="A244:F244"/>
    <mergeCell ref="A242:F242"/>
    <mergeCell ref="A243:F243"/>
    <mergeCell ref="A263:F263"/>
    <mergeCell ref="A265:F265"/>
  </mergeCells>
  <pageMargins left="0.39370078740157483" right="0.39370078740157483" top="0.39370078740157483" bottom="0.39370078740157483" header="0.51181102362204722" footer="0.51181102362204722"/>
  <pageSetup paperSize="9" scale="30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Загороднова</dc:creator>
  <cp:lastModifiedBy>Ксения Гречук</cp:lastModifiedBy>
  <cp:lastPrinted>2025-12-01T07:15:14Z</cp:lastPrinted>
  <dcterms:created xsi:type="dcterms:W3CDTF">2022-12-06T10:58:34Z</dcterms:created>
  <dcterms:modified xsi:type="dcterms:W3CDTF">2025-05-05T09:22:27Z</dcterms:modified>
</cp:coreProperties>
</file>